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00" windowWidth="5865" windowHeight="1335" activeTab="0"/>
  </bookViews>
  <sheets>
    <sheet name="INTERFACCIA" sheetId="1" r:id="rId1"/>
    <sheet name="CIRCOLARE" sheetId="2" r:id="rId2"/>
    <sheet name="TRAPEZ.le1" sheetId="3" r:id="rId3"/>
    <sheet name="TRAPEZ.le 2" sheetId="4" r:id="rId4"/>
    <sheet name="TRAPEZ.le 3" sheetId="5" r:id="rId5"/>
  </sheets>
  <definedNames>
    <definedName name="_xlnm.Print_Area" localSheetId="1">'CIRCOLARE'!$B$2:$J$106</definedName>
    <definedName name="_xlnm.Print_Area" localSheetId="0">'INTERFACCIA'!$B$3:$R$37</definedName>
    <definedName name="_xlnm.Print_Area" localSheetId="3">'TRAPEZ.le 2'!$B$2:$J$106</definedName>
    <definedName name="_xlnm.Print_Area" localSheetId="4">'TRAPEZ.le 3'!$B$2:$J$52</definedName>
    <definedName name="_xlnm.Print_Area" localSheetId="2">'TRAPEZ.le1'!$B$2:$J$106</definedName>
  </definedNames>
  <calcPr calcMode="manual" fullCalcOnLoad="1" iterate="1" iterateCount="100" iterateDelta="0.001"/>
</workbook>
</file>

<file path=xl/comments1.xml><?xml version="1.0" encoding="utf-8"?>
<comments xmlns="http://schemas.openxmlformats.org/spreadsheetml/2006/main">
  <authors>
    <author>Teleos</author>
  </authors>
  <commentList>
    <comment ref="H25" authorId="0">
      <text>
        <r>
          <rPr>
            <b/>
            <sz val="12"/>
            <color indexed="12"/>
            <rFont val="Tahoma"/>
            <family val="2"/>
          </rPr>
          <t>Inserire un valore da 10 a 500 mq</t>
        </r>
      </text>
    </comment>
    <comment ref="H30" authorId="0">
      <text>
        <r>
          <rPr>
            <b/>
            <sz val="14"/>
            <color indexed="12"/>
            <rFont val="Tahoma"/>
            <family val="2"/>
          </rPr>
          <t>Valori consigliati:
0,2 minimo
0,33 massimo</t>
        </r>
      </text>
    </comment>
    <comment ref="H29" authorId="0">
      <text>
        <r>
          <rPr>
            <b/>
            <sz val="14"/>
            <color indexed="12"/>
            <rFont val="Tahoma"/>
            <family val="2"/>
          </rPr>
          <t>Pendenza consigliata:
0,4 cm/mt</t>
        </r>
      </text>
    </comment>
  </commentList>
</comments>
</file>

<file path=xl/sharedStrings.xml><?xml version="1.0" encoding="utf-8"?>
<sst xmlns="http://schemas.openxmlformats.org/spreadsheetml/2006/main" count="142" uniqueCount="48">
  <si>
    <t>Di = mm</t>
  </si>
  <si>
    <t>Intensità pluviometrica l/(sec.*mq) =</t>
  </si>
  <si>
    <t>Portata del tetto l/s =</t>
  </si>
  <si>
    <t>v = m/sec. =</t>
  </si>
  <si>
    <t>Di mm =</t>
  </si>
  <si>
    <t>Portata l/sec =</t>
  </si>
  <si>
    <t>Sezione bagnata = mmq</t>
  </si>
  <si>
    <t>Grado di riempimento del pluviale =</t>
  </si>
  <si>
    <t>&gt; =</t>
  </si>
  <si>
    <t>Edificio:</t>
  </si>
  <si>
    <t>da realizzarsi in:</t>
  </si>
  <si>
    <t>via:</t>
  </si>
  <si>
    <t>Superficie del tetto mq =</t>
  </si>
  <si>
    <t xml:space="preserve">Pendenza del canale di gronda cm/m = </t>
  </si>
  <si>
    <t>Coefficiente di rischio cr =</t>
  </si>
  <si>
    <t>Superficie della sezione = cmq</t>
  </si>
  <si>
    <t>Raggio idraulico = mt</t>
  </si>
  <si>
    <t>h &gt; =</t>
  </si>
  <si>
    <t>di = mm</t>
  </si>
  <si>
    <t>h = mm</t>
  </si>
  <si>
    <t>L per un pluviale quadrato = mm</t>
  </si>
  <si>
    <t>Pluviale a sezione circolare Di = mm</t>
  </si>
  <si>
    <t>L = mm</t>
  </si>
  <si>
    <t>L mm =</t>
  </si>
  <si>
    <t>bocca</t>
  </si>
  <si>
    <t>spigoli</t>
  </si>
  <si>
    <t>vivi</t>
  </si>
  <si>
    <t>svaso</t>
  </si>
  <si>
    <t>piccolo</t>
  </si>
  <si>
    <t>svasata</t>
  </si>
  <si>
    <t>Pendenza del canale di gronda cm/m =</t>
  </si>
  <si>
    <t>Roma</t>
  </si>
  <si>
    <t>Nomentana</t>
  </si>
  <si>
    <r>
      <t>Coefficiente di scorrimento</t>
    </r>
    <r>
      <rPr>
        <b/>
        <i/>
        <sz val="12"/>
        <color indexed="58"/>
        <rFont val="Arial"/>
        <family val="2"/>
      </rPr>
      <t xml:space="preserve"> k</t>
    </r>
    <r>
      <rPr>
        <b/>
        <sz val="12"/>
        <color indexed="58"/>
        <rFont val="Arial"/>
        <family val="2"/>
      </rPr>
      <t xml:space="preserve"> =</t>
    </r>
  </si>
  <si>
    <r>
      <t>Altezza pluviometrica</t>
    </r>
    <r>
      <rPr>
        <b/>
        <i/>
        <sz val="12"/>
        <color indexed="58"/>
        <rFont val="Arial"/>
        <family val="2"/>
      </rPr>
      <t xml:space="preserve"> mm </t>
    </r>
    <r>
      <rPr>
        <b/>
        <sz val="12"/>
        <color indexed="58"/>
        <rFont val="Arial"/>
        <family val="2"/>
      </rPr>
      <t>=</t>
    </r>
  </si>
  <si>
    <t>Rossi &amp; Bianchi, per negozi e uffici.</t>
  </si>
  <si>
    <t>h =</t>
  </si>
  <si>
    <t>Superficie della copertura mq =</t>
  </si>
  <si>
    <t>W = L mm</t>
  </si>
  <si>
    <r>
      <t>Coefficiente di scorrimento</t>
    </r>
    <r>
      <rPr>
        <i/>
        <sz val="12"/>
        <rFont val="Arial"/>
        <family val="2"/>
      </rPr>
      <t xml:space="preserve"> k</t>
    </r>
    <r>
      <rPr>
        <sz val="12"/>
        <rFont val="Arial"/>
        <family val="2"/>
      </rPr>
      <t xml:space="preserve"> =</t>
    </r>
  </si>
  <si>
    <r>
      <t>Altezza pluviometrica</t>
    </r>
    <r>
      <rPr>
        <i/>
        <sz val="12"/>
        <rFont val="Arial"/>
        <family val="2"/>
      </rPr>
      <t xml:space="preserve"> mm </t>
    </r>
    <r>
      <rPr>
        <sz val="12"/>
        <rFont val="Arial"/>
        <family val="2"/>
      </rPr>
      <t>=</t>
    </r>
  </si>
  <si>
    <t>Portata della copertura l/s =</t>
  </si>
  <si>
    <t>A</t>
  </si>
  <si>
    <t>B</t>
  </si>
  <si>
    <t>C</t>
  </si>
  <si>
    <t>Bocche B, C</t>
  </si>
  <si>
    <t>Bocca A</t>
  </si>
  <si>
    <t>Pluviale</t>
  </si>
</sst>
</file>

<file path=xl/styles.xml><?xml version="1.0" encoding="utf-8"?>
<styleSheet xmlns="http://schemas.openxmlformats.org/spreadsheetml/2006/main">
  <numFmts count="3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0.0000000"/>
    <numFmt numFmtId="180" formatCode="0.000000"/>
    <numFmt numFmtId="181" formatCode="&quot;Sì&quot;;&quot;Sì&quot;;&quot;No&quot;"/>
    <numFmt numFmtId="182" formatCode="&quot;Vero&quot;;&quot;Vero&quot;;&quot;Falso&quot;"/>
    <numFmt numFmtId="183" formatCode="&quot;Attivo&quot;;&quot;Attivo&quot;;&quot;Disattivo&quot;"/>
    <numFmt numFmtId="184" formatCode="0.E+00"/>
    <numFmt numFmtId="185" formatCode="0.0.E+00"/>
    <numFmt numFmtId="186" formatCode="0.00.E+00"/>
    <numFmt numFmtId="187" formatCode="0.000.E+00"/>
    <numFmt numFmtId="188" formatCode="0.00000000"/>
    <numFmt numFmtId="189" formatCode="_-* #,##0.0_-;\-* #,##0.0_-;_-* &quot;-&quot;??_-;_-@_-"/>
    <numFmt numFmtId="190" formatCode="_-* #,##0_-;\-* #,##0_-;_-* &quot;-&quot;??_-;_-@_-"/>
  </numFmts>
  <fonts count="35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2"/>
      <color indexed="62"/>
      <name val="Arial"/>
      <family val="2"/>
    </font>
    <font>
      <sz val="12"/>
      <color indexed="12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2"/>
      <color indexed="12"/>
      <name val="Arial"/>
      <family val="2"/>
    </font>
    <font>
      <b/>
      <i/>
      <sz val="10"/>
      <color indexed="12"/>
      <name val="Arial"/>
      <family val="2"/>
    </font>
    <font>
      <i/>
      <sz val="12"/>
      <name val="Symbol"/>
      <family val="1"/>
    </font>
    <font>
      <b/>
      <sz val="10"/>
      <color indexed="12"/>
      <name val="Arial"/>
      <family val="2"/>
    </font>
    <font>
      <b/>
      <sz val="12"/>
      <color indexed="12"/>
      <name val="Tahoma"/>
      <family val="2"/>
    </font>
    <font>
      <b/>
      <sz val="14"/>
      <color indexed="12"/>
      <name val="Tahoma"/>
      <family val="2"/>
    </font>
    <font>
      <b/>
      <sz val="12"/>
      <color indexed="58"/>
      <name val="Arial"/>
      <family val="2"/>
    </font>
    <font>
      <b/>
      <i/>
      <sz val="12"/>
      <color indexed="58"/>
      <name val="Arial"/>
      <family val="2"/>
    </font>
    <font>
      <b/>
      <sz val="14"/>
      <color indexed="21"/>
      <name val="Arial"/>
      <family val="2"/>
    </font>
    <font>
      <b/>
      <sz val="14"/>
      <color indexed="58"/>
      <name val="Arial"/>
      <family val="2"/>
    </font>
    <font>
      <b/>
      <sz val="14"/>
      <color indexed="6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Gray">
        <fgColor indexed="27"/>
        <bgColor indexed="9"/>
      </patternFill>
    </fill>
    <fill>
      <patternFill patternType="lightGray">
        <fgColor indexed="43"/>
        <bgColor indexed="40"/>
      </patternFill>
    </fill>
    <fill>
      <patternFill patternType="lightGray">
        <fgColor indexed="43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8"/>
        <bgColor indexed="64"/>
      </patternFill>
    </fill>
  </fills>
  <borders count="34">
    <border>
      <left/>
      <right/>
      <top/>
      <bottom/>
      <diagonal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thick">
        <color indexed="12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>
        <color indexed="63"/>
      </right>
      <top style="thick">
        <color indexed="12"/>
      </top>
      <bottom>
        <color indexed="63"/>
      </bottom>
    </border>
    <border>
      <left>
        <color indexed="63"/>
      </left>
      <right style="thick">
        <color indexed="12"/>
      </right>
      <top style="thick">
        <color indexed="12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>
        <color indexed="6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>
        <color indexed="63"/>
      </right>
      <top style="dotted">
        <color indexed="2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48"/>
      </bottom>
    </border>
    <border>
      <left>
        <color indexed="63"/>
      </left>
      <right style="medium">
        <color indexed="48"/>
      </right>
      <top>
        <color indexed="63"/>
      </top>
      <bottom>
        <color indexed="63"/>
      </bottom>
    </border>
    <border>
      <left>
        <color indexed="63"/>
      </left>
      <right style="medium">
        <color indexed="48"/>
      </right>
      <top style="dotted">
        <color indexed="23"/>
      </top>
      <bottom style="dotted">
        <color indexed="23"/>
      </bottom>
    </border>
    <border>
      <left>
        <color indexed="63"/>
      </left>
      <right style="medium">
        <color indexed="48"/>
      </right>
      <top>
        <color indexed="63"/>
      </top>
      <bottom style="medium">
        <color indexed="48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49"/>
      </bottom>
    </border>
    <border>
      <left>
        <color indexed="63"/>
      </left>
      <right>
        <color indexed="63"/>
      </right>
      <top style="hair">
        <color indexed="49"/>
      </top>
      <bottom style="hair">
        <color indexed="4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left"/>
    </xf>
    <xf numFmtId="175" fontId="0" fillId="0" borderId="0" xfId="0" applyNumberFormat="1" applyFont="1" applyFill="1" applyBorder="1" applyAlignment="1">
      <alignment horizontal="left"/>
    </xf>
    <xf numFmtId="175" fontId="0" fillId="0" borderId="0" xfId="0" applyNumberForma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left"/>
    </xf>
    <xf numFmtId="0" fontId="0" fillId="3" borderId="0" xfId="0" applyFill="1" applyBorder="1" applyAlignment="1">
      <alignment/>
    </xf>
    <xf numFmtId="1" fontId="23" fillId="3" borderId="0" xfId="0" applyNumberFormat="1" applyFont="1" applyFill="1" applyBorder="1" applyAlignment="1">
      <alignment horizontal="center"/>
    </xf>
    <xf numFmtId="1" fontId="23" fillId="3" borderId="0" xfId="0" applyNumberFormat="1" applyFont="1" applyFill="1" applyBorder="1" applyAlignment="1">
      <alignment horizontal="left"/>
    </xf>
    <xf numFmtId="1" fontId="23" fillId="3" borderId="0" xfId="0" applyNumberFormat="1" applyFont="1" applyFill="1" applyBorder="1" applyAlignment="1">
      <alignment horizontal="right"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right"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4" xfId="0" applyFill="1" applyBorder="1" applyAlignment="1">
      <alignment horizontal="left"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4" borderId="0" xfId="0" applyFill="1" applyBorder="1" applyAlignment="1">
      <alignment/>
    </xf>
    <xf numFmtId="0" fontId="18" fillId="4" borderId="0" xfId="0" applyFont="1" applyFill="1" applyBorder="1" applyAlignment="1">
      <alignment horizontal="right"/>
    </xf>
    <xf numFmtId="0" fontId="0" fillId="4" borderId="9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11" xfId="0" applyFill="1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0" fillId="4" borderId="15" xfId="0" applyFill="1" applyBorder="1" applyAlignment="1">
      <alignment/>
    </xf>
    <xf numFmtId="0" fontId="0" fillId="4" borderId="16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17" xfId="0" applyFill="1" applyBorder="1" applyAlignment="1">
      <alignment/>
    </xf>
    <xf numFmtId="0" fontId="0" fillId="6" borderId="0" xfId="0" applyFill="1" applyBorder="1" applyAlignment="1">
      <alignment/>
    </xf>
    <xf numFmtId="0" fontId="0" fillId="6" borderId="0" xfId="0" applyFill="1" applyBorder="1" applyAlignment="1">
      <alignment horizontal="right"/>
    </xf>
    <xf numFmtId="0" fontId="0" fillId="6" borderId="17" xfId="0" applyFill="1" applyBorder="1" applyAlignment="1">
      <alignment/>
    </xf>
    <xf numFmtId="0" fontId="0" fillId="6" borderId="17" xfId="0" applyFill="1" applyBorder="1" applyAlignment="1">
      <alignment horizontal="right"/>
    </xf>
    <xf numFmtId="0" fontId="19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18" xfId="0" applyFill="1" applyBorder="1" applyAlignment="1">
      <alignment/>
    </xf>
    <xf numFmtId="0" fontId="17" fillId="5" borderId="18" xfId="0" applyFont="1" applyFill="1" applyBorder="1" applyAlignment="1">
      <alignment horizontal="right"/>
    </xf>
    <xf numFmtId="176" fontId="20" fillId="5" borderId="18" xfId="0" applyNumberFormat="1" applyFont="1" applyFill="1" applyBorder="1" applyAlignment="1">
      <alignment horizontal="center"/>
    </xf>
    <xf numFmtId="0" fontId="0" fillId="5" borderId="19" xfId="0" applyFill="1" applyBorder="1" applyAlignment="1">
      <alignment/>
    </xf>
    <xf numFmtId="0" fontId="17" fillId="5" borderId="19" xfId="0" applyFont="1" applyFill="1" applyBorder="1" applyAlignment="1">
      <alignment horizontal="right"/>
    </xf>
    <xf numFmtId="2" fontId="20" fillId="5" borderId="19" xfId="0" applyNumberFormat="1" applyFont="1" applyFill="1" applyBorder="1" applyAlignment="1">
      <alignment horizontal="center"/>
    </xf>
    <xf numFmtId="0" fontId="0" fillId="5" borderId="20" xfId="0" applyFill="1" applyBorder="1" applyAlignment="1">
      <alignment/>
    </xf>
    <xf numFmtId="0" fontId="0" fillId="6" borderId="20" xfId="0" applyFill="1" applyBorder="1" applyAlignment="1">
      <alignment horizontal="right"/>
    </xf>
    <xf numFmtId="0" fontId="0" fillId="7" borderId="0" xfId="0" applyFill="1" applyBorder="1" applyAlignment="1">
      <alignment/>
    </xf>
    <xf numFmtId="0" fontId="0" fillId="7" borderId="17" xfId="0" applyFill="1" applyBorder="1" applyAlignment="1">
      <alignment/>
    </xf>
    <xf numFmtId="0" fontId="0" fillId="7" borderId="20" xfId="0" applyFill="1" applyBorder="1" applyAlignment="1">
      <alignment/>
    </xf>
    <xf numFmtId="0" fontId="26" fillId="7" borderId="0" xfId="0" applyFont="1" applyFill="1" applyBorder="1" applyAlignment="1">
      <alignment horizontal="right"/>
    </xf>
    <xf numFmtId="0" fontId="26" fillId="7" borderId="17" xfId="0" applyFont="1" applyFill="1" applyBorder="1" applyAlignment="1">
      <alignment horizontal="right"/>
    </xf>
    <xf numFmtId="0" fontId="26" fillId="7" borderId="20" xfId="0" applyFont="1" applyFill="1" applyBorder="1" applyAlignment="1">
      <alignment horizontal="right"/>
    </xf>
    <xf numFmtId="0" fontId="28" fillId="5" borderId="21" xfId="0" applyFont="1" applyFill="1" applyBorder="1" applyAlignment="1" applyProtection="1">
      <alignment horizontal="center"/>
      <protection locked="0"/>
    </xf>
    <xf numFmtId="0" fontId="28" fillId="5" borderId="22" xfId="0" applyFont="1" applyFill="1" applyBorder="1" applyAlignment="1" applyProtection="1">
      <alignment horizontal="center"/>
      <protection locked="0"/>
    </xf>
    <xf numFmtId="0" fontId="28" fillId="5" borderId="23" xfId="0" applyFont="1" applyFill="1" applyBorder="1" applyAlignment="1" applyProtection="1">
      <alignment horizontal="center"/>
      <protection locked="0"/>
    </xf>
    <xf numFmtId="0" fontId="19" fillId="5" borderId="0" xfId="0" applyFont="1" applyFill="1" applyBorder="1" applyAlignment="1" applyProtection="1">
      <alignment/>
      <protection locked="0"/>
    </xf>
    <xf numFmtId="0" fontId="19" fillId="5" borderId="17" xfId="0" applyFont="1" applyFill="1" applyBorder="1" applyAlignment="1" applyProtection="1">
      <alignment/>
      <protection locked="0"/>
    </xf>
    <xf numFmtId="0" fontId="19" fillId="5" borderId="20" xfId="0" applyFont="1" applyFill="1" applyBorder="1" applyAlignment="1" applyProtection="1">
      <alignment/>
      <protection locked="0"/>
    </xf>
    <xf numFmtId="1" fontId="23" fillId="3" borderId="4" xfId="0" applyNumberFormat="1" applyFont="1" applyFill="1" applyBorder="1" applyAlignment="1">
      <alignment horizontal="center"/>
    </xf>
    <xf numFmtId="1" fontId="31" fillId="2" borderId="0" xfId="0" applyNumberFormat="1" applyFont="1" applyFill="1" applyAlignment="1">
      <alignment horizontal="center"/>
    </xf>
    <xf numFmtId="1" fontId="23" fillId="2" borderId="0" xfId="0" applyNumberFormat="1" applyFont="1" applyFill="1" applyAlignment="1">
      <alignment/>
    </xf>
    <xf numFmtId="0" fontId="23" fillId="2" borderId="0" xfId="0" applyFont="1" applyFill="1" applyAlignment="1">
      <alignment/>
    </xf>
    <xf numFmtId="1" fontId="0" fillId="0" borderId="0" xfId="0" applyNumberFormat="1" applyFill="1" applyBorder="1" applyAlignment="1">
      <alignment horizontal="left"/>
    </xf>
    <xf numFmtId="0" fontId="1" fillId="2" borderId="0" xfId="0" applyFont="1" applyFill="1" applyAlignment="1">
      <alignment/>
    </xf>
    <xf numFmtId="1" fontId="1" fillId="5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0" fillId="0" borderId="24" xfId="0" applyFill="1" applyBorder="1" applyAlignment="1">
      <alignment/>
    </xf>
    <xf numFmtId="1" fontId="8" fillId="5" borderId="0" xfId="0" applyNumberFormat="1" applyFont="1" applyFill="1" applyBorder="1" applyAlignment="1">
      <alignment horizontal="center"/>
    </xf>
    <xf numFmtId="1" fontId="0" fillId="5" borderId="0" xfId="0" applyNumberFormat="1" applyFont="1" applyFill="1" applyBorder="1" applyAlignment="1">
      <alignment horizontal="center"/>
    </xf>
    <xf numFmtId="1" fontId="32" fillId="5" borderId="0" xfId="0" applyNumberFormat="1" applyFont="1" applyFill="1" applyBorder="1" applyAlignment="1">
      <alignment horizontal="center"/>
    </xf>
    <xf numFmtId="1" fontId="7" fillId="5" borderId="0" xfId="0" applyNumberFormat="1" applyFont="1" applyFill="1" applyBorder="1" applyAlignment="1">
      <alignment horizontal="center"/>
    </xf>
    <xf numFmtId="0" fontId="0" fillId="8" borderId="0" xfId="0" applyFill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14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right"/>
    </xf>
    <xf numFmtId="1" fontId="8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76" fontId="8" fillId="0" borderId="0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1" fontId="15" fillId="0" borderId="0" xfId="0" applyNumberFormat="1" applyFont="1" applyFill="1" applyBorder="1" applyAlignment="1">
      <alignment horizontal="left"/>
    </xf>
    <xf numFmtId="1" fontId="15" fillId="0" borderId="28" xfId="0" applyNumberFormat="1" applyFont="1" applyFill="1" applyBorder="1" applyAlignment="1">
      <alignment/>
    </xf>
    <xf numFmtId="0" fontId="0" fillId="0" borderId="0" xfId="0" applyFill="1" applyBorder="1" applyAlignment="1">
      <alignment horizontal="left"/>
    </xf>
    <xf numFmtId="1" fontId="1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11" fillId="0" borderId="0" xfId="0" applyFont="1" applyFill="1" applyBorder="1" applyAlignment="1">
      <alignment horizontal="right"/>
    </xf>
    <xf numFmtId="0" fontId="0" fillId="0" borderId="0" xfId="0" applyFill="1" applyBorder="1" applyAlignment="1" quotePrefix="1">
      <alignment horizontal="right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left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left"/>
    </xf>
    <xf numFmtId="0" fontId="22" fillId="0" borderId="28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right"/>
    </xf>
    <xf numFmtId="0" fontId="0" fillId="8" borderId="0" xfId="0" applyFill="1" applyAlignment="1">
      <alignment horizontal="center"/>
    </xf>
    <xf numFmtId="0" fontId="0" fillId="0" borderId="28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left"/>
    </xf>
    <xf numFmtId="0" fontId="0" fillId="0" borderId="28" xfId="0" applyFont="1" applyFill="1" applyBorder="1" applyAlignment="1">
      <alignment/>
    </xf>
    <xf numFmtId="2" fontId="8" fillId="0" borderId="0" xfId="0" applyNumberFormat="1" applyFont="1" applyFill="1" applyBorder="1" applyAlignment="1">
      <alignment horizontal="left"/>
    </xf>
    <xf numFmtId="176" fontId="8" fillId="0" borderId="0" xfId="0" applyNumberFormat="1" applyFont="1" applyFill="1" applyBorder="1" applyAlignment="1">
      <alignment horizontal="left"/>
    </xf>
    <xf numFmtId="0" fontId="2" fillId="0" borderId="28" xfId="0" applyFont="1" applyFill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32" xfId="0" applyFill="1" applyBorder="1" applyAlignment="1">
      <alignment horizontal="right"/>
    </xf>
    <xf numFmtId="0" fontId="0" fillId="0" borderId="33" xfId="0" applyFill="1" applyBorder="1" applyAlignment="1">
      <alignment/>
    </xf>
    <xf numFmtId="0" fontId="0" fillId="0" borderId="33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0" xfId="0" applyFill="1" applyAlignment="1">
      <alignment horizontal="left"/>
    </xf>
    <xf numFmtId="177" fontId="8" fillId="0" borderId="0" xfId="0" applyNumberFormat="1" applyFont="1" applyFill="1" applyBorder="1" applyAlignment="1">
      <alignment horizontal="left"/>
    </xf>
    <xf numFmtId="177" fontId="8" fillId="0" borderId="0" xfId="0" applyNumberFormat="1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4">
    <dxf>
      <font>
        <b/>
        <i val="0"/>
        <color rgb="FF0000FF"/>
      </font>
      <fill>
        <patternFill>
          <bgColor rgb="FFFFFF00"/>
        </patternFill>
      </fill>
      <border>
        <left style="thin">
          <color rgb="FFFF00FF"/>
        </left>
        <right style="thin">
          <color rgb="FFFF00FF"/>
        </right>
        <bottom style="thin">
          <color rgb="FFFF00FF"/>
        </bottom>
      </border>
    </dxf>
    <dxf>
      <fill>
        <patternFill patternType="lightGray">
          <fgColor rgb="FFCCFFFF"/>
          <bgColor rgb="FFFFFF99"/>
        </patternFill>
      </fill>
      <border/>
    </dxf>
    <dxf>
      <fill>
        <patternFill patternType="lightGray">
          <fgColor rgb="FFCCFFFF"/>
          <bgColor rgb="FFFFFF99"/>
        </patternFill>
      </fill>
      <border>
        <top style="thin">
          <color rgb="FF000000"/>
        </top>
      </border>
    </dxf>
    <dxf>
      <fill>
        <patternFill patternType="lightGray">
          <fgColor rgb="FFCCFFFF"/>
          <bgColor rgb="FFFFFF99"/>
        </patternFill>
      </fill>
      <border>
        <bottom style="thin">
          <color rgb="FF0000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85725</xdr:rowOff>
    </xdr:from>
    <xdr:to>
      <xdr:col>17</xdr:col>
      <xdr:colOff>352425</xdr:colOff>
      <xdr:row>36</xdr:row>
      <xdr:rowOff>28575</xdr:rowOff>
    </xdr:to>
    <xdr:grpSp>
      <xdr:nvGrpSpPr>
        <xdr:cNvPr id="1" name="Group 347"/>
        <xdr:cNvGrpSpPr>
          <a:grpSpLocks/>
        </xdr:cNvGrpSpPr>
      </xdr:nvGrpSpPr>
      <xdr:grpSpPr>
        <a:xfrm>
          <a:off x="1219200" y="590550"/>
          <a:ext cx="9496425" cy="6000750"/>
          <a:chOff x="128" y="62"/>
          <a:chExt cx="997" cy="630"/>
        </a:xfrm>
        <a:solidFill>
          <a:srgbClr val="FFFFFF"/>
        </a:solidFill>
      </xdr:grpSpPr>
      <xdr:sp>
        <xdr:nvSpPr>
          <xdr:cNvPr id="2" name="Polygon 334"/>
          <xdr:cNvSpPr>
            <a:spLocks/>
          </xdr:cNvSpPr>
        </xdr:nvSpPr>
        <xdr:spPr>
          <a:xfrm>
            <a:off x="940" y="207"/>
            <a:ext cx="104" cy="36"/>
          </a:xfrm>
          <a:custGeom>
            <a:pathLst>
              <a:path h="36" w="104">
                <a:moveTo>
                  <a:pt x="0" y="1"/>
                </a:moveTo>
                <a:lnTo>
                  <a:pt x="0" y="13"/>
                </a:lnTo>
                <a:lnTo>
                  <a:pt x="25" y="36"/>
                </a:lnTo>
                <a:lnTo>
                  <a:pt x="76" y="36"/>
                </a:lnTo>
                <a:lnTo>
                  <a:pt x="103" y="12"/>
                </a:lnTo>
                <a:lnTo>
                  <a:pt x="104" y="0"/>
                </a:lnTo>
                <a:lnTo>
                  <a:pt x="0" y="1"/>
                </a:lnTo>
                <a:close/>
              </a:path>
            </a:pathLst>
          </a:custGeom>
          <a:pattFill prst="dashHorz">
            <a:fgClr>
              <a:srgbClr val="808080"/>
            </a:fgClr>
            <a:bgClr>
              <a:srgbClr val="F5F5F5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Polygon 333"/>
          <xdr:cNvSpPr>
            <a:spLocks/>
          </xdr:cNvSpPr>
        </xdr:nvSpPr>
        <xdr:spPr>
          <a:xfrm>
            <a:off x="673" y="208"/>
            <a:ext cx="98" cy="39"/>
          </a:xfrm>
          <a:custGeom>
            <a:pathLst>
              <a:path h="39" w="98">
                <a:moveTo>
                  <a:pt x="0" y="0"/>
                </a:moveTo>
                <a:lnTo>
                  <a:pt x="23" y="38"/>
                </a:lnTo>
                <a:lnTo>
                  <a:pt x="98" y="39"/>
                </a:lnTo>
                <a:lnTo>
                  <a:pt x="98" y="0"/>
                </a:lnTo>
                <a:lnTo>
                  <a:pt x="0" y="0"/>
                </a:lnTo>
                <a:close/>
              </a:path>
            </a:pathLst>
          </a:custGeom>
          <a:pattFill prst="dashHorz">
            <a:fgClr>
              <a:srgbClr val="808080"/>
            </a:fgClr>
            <a:bgClr>
              <a:srgbClr val="F5F5F5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332"/>
          <xdr:cNvSpPr>
            <a:spLocks/>
          </xdr:cNvSpPr>
        </xdr:nvSpPr>
        <xdr:spPr>
          <a:xfrm>
            <a:off x="438" y="208"/>
            <a:ext cx="95" cy="47"/>
          </a:xfrm>
          <a:prstGeom prst="rect">
            <a:avLst/>
          </a:prstGeom>
          <a:pattFill prst="dashHorz">
            <a:fgClr>
              <a:srgbClr val="808080"/>
            </a:fgClr>
            <a:bgClr>
              <a:srgbClr val="F5F5F5"/>
            </a:bgClr>
          </a:patt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Box 17"/>
          <xdr:cNvSpPr txBox="1">
            <a:spLocks noChangeArrowheads="1"/>
          </xdr:cNvSpPr>
        </xdr:nvSpPr>
        <xdr:spPr>
          <a:xfrm>
            <a:off x="128" y="62"/>
            <a:ext cx="958" cy="34"/>
          </a:xfrm>
          <a:prstGeom prst="rect">
            <a:avLst/>
          </a:prstGeom>
          <a:gradFill rotWithShape="1">
            <a:gsLst>
              <a:gs pos="0">
                <a:srgbClr val="FFFFFF"/>
              </a:gs>
              <a:gs pos="100000">
                <a:srgbClr val="DBDBDB"/>
              </a:gs>
            </a:gsLst>
            <a:lin ang="189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Progetto di un sistema per l'evacuazione delle acque meteoriche</a:t>
            </a:r>
          </a:p>
        </xdr:txBody>
      </xdr:sp>
      <xdr:sp>
        <xdr:nvSpPr>
          <xdr:cNvPr id="6" name="TextBox 18"/>
          <xdr:cNvSpPr txBox="1">
            <a:spLocks noChangeArrowheads="1"/>
          </xdr:cNvSpPr>
        </xdr:nvSpPr>
        <xdr:spPr>
          <a:xfrm>
            <a:off x="128" y="338"/>
            <a:ext cx="320" cy="23"/>
          </a:xfrm>
          <a:prstGeom prst="rect">
            <a:avLst/>
          </a:prstGeom>
          <a:gradFill rotWithShape="1">
            <a:gsLst>
              <a:gs pos="0">
                <a:srgbClr val="99CCFF"/>
              </a:gs>
              <a:gs pos="50000">
                <a:srgbClr val="FFFFFF"/>
              </a:gs>
              <a:gs pos="100000">
                <a:srgbClr val="99CCFF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2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DATI</a:t>
            </a:r>
          </a:p>
        </xdr:txBody>
      </xdr:sp>
      <xdr:grpSp>
        <xdr:nvGrpSpPr>
          <xdr:cNvPr id="7" name="Group 299"/>
          <xdr:cNvGrpSpPr>
            <a:grpSpLocks/>
          </xdr:cNvGrpSpPr>
        </xdr:nvGrpSpPr>
        <xdr:grpSpPr>
          <a:xfrm>
            <a:off x="578" y="501"/>
            <a:ext cx="61" cy="104"/>
            <a:chOff x="578" y="511"/>
            <a:chExt cx="61" cy="108"/>
          </a:xfrm>
          <a:solidFill>
            <a:srgbClr val="FFFFFF"/>
          </a:solidFill>
        </xdr:grpSpPr>
        <xdr:sp>
          <xdr:nvSpPr>
            <xdr:cNvPr id="8" name="Line 116"/>
            <xdr:cNvSpPr>
              <a:spLocks noChangeAspect="1"/>
            </xdr:cNvSpPr>
          </xdr:nvSpPr>
          <xdr:spPr>
            <a:xfrm>
              <a:off x="588" y="512"/>
              <a:ext cx="41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Polygon 117"/>
            <xdr:cNvSpPr>
              <a:spLocks noChangeAspect="1"/>
            </xdr:cNvSpPr>
          </xdr:nvSpPr>
          <xdr:spPr>
            <a:xfrm>
              <a:off x="588" y="520"/>
              <a:ext cx="41" cy="89"/>
            </a:xfrm>
            <a:custGeom>
              <a:pathLst>
                <a:path h="163" w="50">
                  <a:moveTo>
                    <a:pt x="0" y="0"/>
                  </a:moveTo>
                  <a:lnTo>
                    <a:pt x="50" y="0"/>
                  </a:lnTo>
                  <a:lnTo>
                    <a:pt x="50" y="163"/>
                  </a:lnTo>
                  <a:lnTo>
                    <a:pt x="0" y="163"/>
                  </a:lnTo>
                  <a:lnTo>
                    <a:pt x="0" y="0"/>
                  </a:lnTo>
                  <a:close/>
                </a:path>
              </a:pathLst>
            </a:custGeom>
            <a:gradFill rotWithShape="1">
              <a:gsLst>
                <a:gs pos="0">
                  <a:srgbClr val="C1C1C1"/>
                </a:gs>
                <a:gs pos="50000">
                  <a:srgbClr val="FFFFFF"/>
                </a:gs>
                <a:gs pos="100000">
                  <a:srgbClr val="C1C1C1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8"/>
            <xdr:cNvSpPr>
              <a:spLocks noChangeAspect="1"/>
            </xdr:cNvSpPr>
          </xdr:nvSpPr>
          <xdr:spPr>
            <a:xfrm>
              <a:off x="588" y="616"/>
              <a:ext cx="41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Line 119"/>
            <xdr:cNvSpPr>
              <a:spLocks noChangeAspect="1"/>
            </xdr:cNvSpPr>
          </xdr:nvSpPr>
          <xdr:spPr>
            <a:xfrm>
              <a:off x="588" y="608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2" name="Polygon 120"/>
            <xdr:cNvSpPr>
              <a:spLocks noChangeAspect="1"/>
            </xdr:cNvSpPr>
          </xdr:nvSpPr>
          <xdr:spPr>
            <a:xfrm>
              <a:off x="578" y="520"/>
              <a:ext cx="10" cy="89"/>
            </a:xfrm>
            <a:custGeom>
              <a:pathLst>
                <a:path h="122" w="16">
                  <a:moveTo>
                    <a:pt x="0" y="0"/>
                  </a:moveTo>
                  <a:lnTo>
                    <a:pt x="1" y="2"/>
                  </a:lnTo>
                  <a:lnTo>
                    <a:pt x="4" y="3"/>
                  </a:lnTo>
                  <a:lnTo>
                    <a:pt x="12" y="3"/>
                  </a:lnTo>
                  <a:lnTo>
                    <a:pt x="12" y="69"/>
                  </a:lnTo>
                  <a:lnTo>
                    <a:pt x="12" y="122"/>
                  </a:lnTo>
                  <a:lnTo>
                    <a:pt x="16" y="122"/>
                  </a:lnTo>
                  <a:lnTo>
                    <a:pt x="16" y="0"/>
                  </a:lnTo>
                  <a:lnTo>
                    <a:pt x="0" y="0"/>
                  </a:lnTo>
                  <a:close/>
                </a:path>
              </a:pathLst>
            </a:cu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Polygon 121"/>
            <xdr:cNvSpPr>
              <a:spLocks noChangeAspect="1"/>
            </xdr:cNvSpPr>
          </xdr:nvSpPr>
          <xdr:spPr>
            <a:xfrm flipH="1">
              <a:off x="629" y="520"/>
              <a:ext cx="10" cy="89"/>
            </a:xfrm>
            <a:custGeom>
              <a:pathLst>
                <a:path h="122" w="16">
                  <a:moveTo>
                    <a:pt x="0" y="0"/>
                  </a:moveTo>
                  <a:lnTo>
                    <a:pt x="1" y="2"/>
                  </a:lnTo>
                  <a:lnTo>
                    <a:pt x="4" y="3"/>
                  </a:lnTo>
                  <a:lnTo>
                    <a:pt x="12" y="3"/>
                  </a:lnTo>
                  <a:lnTo>
                    <a:pt x="12" y="69"/>
                  </a:lnTo>
                  <a:lnTo>
                    <a:pt x="12" y="122"/>
                  </a:lnTo>
                  <a:lnTo>
                    <a:pt x="16" y="122"/>
                  </a:lnTo>
                  <a:lnTo>
                    <a:pt x="16" y="0"/>
                  </a:lnTo>
                  <a:lnTo>
                    <a:pt x="0" y="0"/>
                  </a:lnTo>
                  <a:close/>
                </a:path>
              </a:pathLst>
            </a:cu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22"/>
            <xdr:cNvSpPr>
              <a:spLocks noChangeAspect="1"/>
            </xdr:cNvSpPr>
          </xdr:nvSpPr>
          <xdr:spPr>
            <a:xfrm>
              <a:off x="629" y="608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23"/>
            <xdr:cNvSpPr>
              <a:spLocks noChangeAspect="1"/>
            </xdr:cNvSpPr>
          </xdr:nvSpPr>
          <xdr:spPr>
            <a:xfrm>
              <a:off x="588" y="511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24"/>
            <xdr:cNvSpPr>
              <a:spLocks noChangeAspect="1"/>
            </xdr:cNvSpPr>
          </xdr:nvSpPr>
          <xdr:spPr>
            <a:xfrm>
              <a:off x="629" y="511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7" name="Polygon 128"/>
          <xdr:cNvSpPr>
            <a:spLocks noChangeAspect="1"/>
          </xdr:cNvSpPr>
        </xdr:nvSpPr>
        <xdr:spPr>
          <a:xfrm>
            <a:off x="841" y="513"/>
            <a:ext cx="46" cy="82"/>
          </a:xfrm>
          <a:custGeom>
            <a:pathLst>
              <a:path h="119" w="81">
                <a:moveTo>
                  <a:pt x="0" y="0"/>
                </a:moveTo>
                <a:lnTo>
                  <a:pt x="81" y="0"/>
                </a:lnTo>
                <a:lnTo>
                  <a:pt x="64" y="96"/>
                </a:lnTo>
                <a:lnTo>
                  <a:pt x="64" y="119"/>
                </a:lnTo>
                <a:lnTo>
                  <a:pt x="17" y="119"/>
                </a:lnTo>
                <a:lnTo>
                  <a:pt x="17" y="9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129"/>
          <xdr:cNvSpPr>
            <a:spLocks noChangeAspect="1"/>
          </xdr:cNvSpPr>
        </xdr:nvSpPr>
        <xdr:spPr>
          <a:xfrm>
            <a:off x="851" y="601"/>
            <a:ext cx="2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Polygon 130"/>
          <xdr:cNvSpPr>
            <a:spLocks noChangeAspect="1"/>
          </xdr:cNvSpPr>
        </xdr:nvSpPr>
        <xdr:spPr>
          <a:xfrm>
            <a:off x="877" y="513"/>
            <a:ext cx="18" cy="82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131"/>
          <xdr:cNvSpPr>
            <a:spLocks noChangeAspect="1"/>
          </xdr:cNvSpPr>
        </xdr:nvSpPr>
        <xdr:spPr>
          <a:xfrm flipH="1">
            <a:off x="833" y="513"/>
            <a:ext cx="18" cy="82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132"/>
          <xdr:cNvSpPr>
            <a:spLocks noChangeAspect="1"/>
          </xdr:cNvSpPr>
        </xdr:nvSpPr>
        <xdr:spPr>
          <a:xfrm>
            <a:off x="842" y="505"/>
            <a:ext cx="4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133"/>
          <xdr:cNvSpPr>
            <a:spLocks noChangeAspect="1"/>
          </xdr:cNvSpPr>
        </xdr:nvSpPr>
        <xdr:spPr>
          <a:xfrm>
            <a:off x="851" y="59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134"/>
          <xdr:cNvSpPr>
            <a:spLocks noChangeAspect="1"/>
          </xdr:cNvSpPr>
        </xdr:nvSpPr>
        <xdr:spPr>
          <a:xfrm>
            <a:off x="877" y="595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136"/>
          <xdr:cNvSpPr>
            <a:spLocks noChangeAspect="1"/>
          </xdr:cNvSpPr>
        </xdr:nvSpPr>
        <xdr:spPr>
          <a:xfrm>
            <a:off x="886" y="503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137"/>
          <xdr:cNvSpPr>
            <a:spLocks noChangeAspect="1"/>
          </xdr:cNvSpPr>
        </xdr:nvSpPr>
        <xdr:spPr>
          <a:xfrm>
            <a:off x="842" y="503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26" name="Group 300"/>
          <xdr:cNvGrpSpPr>
            <a:grpSpLocks/>
          </xdr:cNvGrpSpPr>
        </xdr:nvGrpSpPr>
        <xdr:grpSpPr>
          <a:xfrm>
            <a:off x="701" y="494"/>
            <a:ext cx="70" cy="104"/>
            <a:chOff x="701" y="504"/>
            <a:chExt cx="70" cy="108"/>
          </a:xfrm>
          <a:solidFill>
            <a:srgbClr val="FFFFFF"/>
          </a:solidFill>
        </xdr:grpSpPr>
        <xdr:sp>
          <xdr:nvSpPr>
            <xdr:cNvPr id="27" name="Polygon 139"/>
            <xdr:cNvSpPr>
              <a:spLocks noChangeAspect="1"/>
            </xdr:cNvSpPr>
          </xdr:nvSpPr>
          <xdr:spPr>
            <a:xfrm>
              <a:off x="710" y="512"/>
              <a:ext cx="52" cy="89"/>
            </a:xfrm>
            <a:custGeom>
              <a:pathLst>
                <a:path h="115" w="81">
                  <a:moveTo>
                    <a:pt x="0" y="0"/>
                  </a:moveTo>
                  <a:lnTo>
                    <a:pt x="81" y="0"/>
                  </a:lnTo>
                  <a:lnTo>
                    <a:pt x="66" y="35"/>
                  </a:lnTo>
                  <a:lnTo>
                    <a:pt x="65" y="115"/>
                  </a:lnTo>
                  <a:lnTo>
                    <a:pt x="16" y="115"/>
                  </a:lnTo>
                  <a:lnTo>
                    <a:pt x="15" y="37"/>
                  </a:lnTo>
                  <a:lnTo>
                    <a:pt x="14" y="32"/>
                  </a:lnTo>
                  <a:lnTo>
                    <a:pt x="0" y="0"/>
                  </a:lnTo>
                  <a:close/>
                </a:path>
              </a:pathLst>
            </a:custGeom>
            <a:gradFill rotWithShape="1">
              <a:gsLst>
                <a:gs pos="0">
                  <a:srgbClr val="A8A8A8"/>
                </a:gs>
                <a:gs pos="50000">
                  <a:srgbClr val="FFFFFF"/>
                </a:gs>
                <a:gs pos="100000">
                  <a:srgbClr val="A8A8A8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Line 140"/>
            <xdr:cNvSpPr>
              <a:spLocks noChangeAspect="1"/>
            </xdr:cNvSpPr>
          </xdr:nvSpPr>
          <xdr:spPr>
            <a:xfrm>
              <a:off x="721" y="608"/>
              <a:ext cx="29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Polygon 141"/>
            <xdr:cNvSpPr>
              <a:spLocks noChangeAspect="1"/>
            </xdr:cNvSpPr>
          </xdr:nvSpPr>
          <xdr:spPr>
            <a:xfrm>
              <a:off x="751" y="512"/>
              <a:ext cx="20" cy="89"/>
            </a:xfrm>
            <a:custGeom>
              <a:pathLst>
                <a:path h="115" w="31">
                  <a:moveTo>
                    <a:pt x="31" y="0"/>
                  </a:moveTo>
                  <a:lnTo>
                    <a:pt x="30" y="1"/>
                  </a:lnTo>
                  <a:lnTo>
                    <a:pt x="27" y="2"/>
                  </a:lnTo>
                  <a:lnTo>
                    <a:pt x="18" y="2"/>
                  </a:lnTo>
                  <a:lnTo>
                    <a:pt x="4" y="33"/>
                  </a:lnTo>
                  <a:lnTo>
                    <a:pt x="3" y="37"/>
                  </a:lnTo>
                  <a:lnTo>
                    <a:pt x="3" y="115"/>
                  </a:lnTo>
                  <a:lnTo>
                    <a:pt x="0" y="115"/>
                  </a:lnTo>
                  <a:lnTo>
                    <a:pt x="0" y="37"/>
                  </a:lnTo>
                  <a:lnTo>
                    <a:pt x="1" y="33"/>
                  </a:lnTo>
                  <a:lnTo>
                    <a:pt x="16" y="0"/>
                  </a:lnTo>
                  <a:lnTo>
                    <a:pt x="31" y="0"/>
                  </a:lnTo>
                  <a:close/>
                </a:path>
              </a:pathLst>
            </a:cu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Line 142"/>
            <xdr:cNvSpPr>
              <a:spLocks noChangeAspect="1"/>
            </xdr:cNvSpPr>
          </xdr:nvSpPr>
          <xdr:spPr>
            <a:xfrm>
              <a:off x="711" y="504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143"/>
            <xdr:cNvSpPr>
              <a:spLocks noChangeAspect="1"/>
            </xdr:cNvSpPr>
          </xdr:nvSpPr>
          <xdr:spPr>
            <a:xfrm>
              <a:off x="761" y="50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144"/>
            <xdr:cNvSpPr>
              <a:spLocks noChangeAspect="1"/>
            </xdr:cNvSpPr>
          </xdr:nvSpPr>
          <xdr:spPr>
            <a:xfrm>
              <a:off x="711" y="508"/>
              <a:ext cx="50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Line 145"/>
            <xdr:cNvSpPr>
              <a:spLocks noChangeAspect="1"/>
            </xdr:cNvSpPr>
          </xdr:nvSpPr>
          <xdr:spPr>
            <a:xfrm>
              <a:off x="721" y="601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Line 146"/>
            <xdr:cNvSpPr>
              <a:spLocks noChangeAspect="1"/>
            </xdr:cNvSpPr>
          </xdr:nvSpPr>
          <xdr:spPr>
            <a:xfrm>
              <a:off x="751" y="601"/>
              <a:ext cx="0" cy="11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Polygon 147"/>
            <xdr:cNvSpPr>
              <a:spLocks noChangeAspect="1"/>
            </xdr:cNvSpPr>
          </xdr:nvSpPr>
          <xdr:spPr>
            <a:xfrm flipH="1">
              <a:off x="701" y="512"/>
              <a:ext cx="20" cy="89"/>
            </a:xfrm>
            <a:custGeom>
              <a:pathLst>
                <a:path h="115" w="31">
                  <a:moveTo>
                    <a:pt x="31" y="0"/>
                  </a:moveTo>
                  <a:lnTo>
                    <a:pt x="30" y="1"/>
                  </a:lnTo>
                  <a:lnTo>
                    <a:pt x="27" y="2"/>
                  </a:lnTo>
                  <a:lnTo>
                    <a:pt x="18" y="2"/>
                  </a:lnTo>
                  <a:lnTo>
                    <a:pt x="4" y="33"/>
                  </a:lnTo>
                  <a:lnTo>
                    <a:pt x="3" y="37"/>
                  </a:lnTo>
                  <a:lnTo>
                    <a:pt x="3" y="115"/>
                  </a:lnTo>
                  <a:lnTo>
                    <a:pt x="0" y="115"/>
                  </a:lnTo>
                  <a:lnTo>
                    <a:pt x="0" y="37"/>
                  </a:lnTo>
                  <a:lnTo>
                    <a:pt x="1" y="33"/>
                  </a:lnTo>
                  <a:lnTo>
                    <a:pt x="16" y="0"/>
                  </a:lnTo>
                  <a:lnTo>
                    <a:pt x="31" y="0"/>
                  </a:lnTo>
                  <a:close/>
                </a:path>
              </a:pathLst>
            </a:cu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" name="TextBox 19"/>
          <xdr:cNvSpPr txBox="1">
            <a:spLocks noChangeArrowheads="1"/>
          </xdr:cNvSpPr>
        </xdr:nvSpPr>
        <xdr:spPr>
          <a:xfrm>
            <a:off x="129" y="585"/>
            <a:ext cx="418" cy="21"/>
          </a:xfrm>
          <a:prstGeom prst="rect">
            <a:avLst/>
          </a:prstGeom>
          <a:gradFill rotWithShape="1">
            <a:gsLst>
              <a:gs pos="0">
                <a:srgbClr val="D1C39F"/>
              </a:gs>
              <a:gs pos="17501">
                <a:srgbClr val="F0EBD5"/>
              </a:gs>
              <a:gs pos="50000">
                <a:srgbClr val="FFEFD1"/>
              </a:gs>
              <a:gs pos="82499">
                <a:srgbClr val="F0EBD5"/>
              </a:gs>
              <a:gs pos="100000">
                <a:srgbClr val="D1C39F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Prime elaborazioni</a:t>
            </a:r>
          </a:p>
        </xdr:txBody>
      </xdr:sp>
      <xdr:sp>
        <xdr:nvSpPr>
          <xdr:cNvPr id="37" name="TextBox 198"/>
          <xdr:cNvSpPr txBox="1">
            <a:spLocks noChangeArrowheads="1"/>
          </xdr:cNvSpPr>
        </xdr:nvSpPr>
        <xdr:spPr>
          <a:xfrm>
            <a:off x="129" y="363"/>
            <a:ext cx="320" cy="64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400" b="1" i="0" u="none" baseline="0">
                <a:solidFill>
                  <a:srgbClr val="003300"/>
                </a:solidFill>
                <a:latin typeface="Arial"/>
                <a:ea typeface="Arial"/>
                <a:cs typeface="Arial"/>
              </a:rPr>
              <a:t>Sono modificabili solo le celle in grassetto verde.</a:t>
            </a:r>
          </a:p>
        </xdr:txBody>
      </xdr:sp>
      <xdr:sp>
        <xdr:nvSpPr>
          <xdr:cNvPr id="38" name="TextBox 203"/>
          <xdr:cNvSpPr txBox="1">
            <a:spLocks noChangeArrowheads="1"/>
          </xdr:cNvSpPr>
        </xdr:nvSpPr>
        <xdr:spPr>
          <a:xfrm>
            <a:off x="135" y="126"/>
            <a:ext cx="208" cy="18"/>
          </a:xfrm>
          <a:prstGeom prst="rect">
            <a:avLst/>
          </a:prstGeom>
          <a:gradFill rotWithShape="1">
            <a:gsLst>
              <a:gs pos="0">
                <a:srgbClr val="99CCFF"/>
              </a:gs>
              <a:gs pos="50000">
                <a:srgbClr val="FFFFFF"/>
              </a:gs>
              <a:gs pos="100000">
                <a:srgbClr val="99CCFF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GRONDE E CONVERSE</a:t>
            </a:r>
          </a:p>
        </xdr:txBody>
      </xdr:sp>
      <xdr:sp>
        <xdr:nvSpPr>
          <xdr:cNvPr id="39" name="Rectangle 173"/>
          <xdr:cNvSpPr>
            <a:spLocks/>
          </xdr:cNvSpPr>
        </xdr:nvSpPr>
        <xdr:spPr>
          <a:xfrm>
            <a:off x="537" y="432"/>
            <a:ext cx="550" cy="19"/>
          </a:xfrm>
          <a:prstGeom prst="rect">
            <a:avLst/>
          </a:prstGeom>
          <a:gradFill rotWithShape="1">
            <a:gsLst>
              <a:gs pos="0">
                <a:srgbClr val="D1C39F"/>
              </a:gs>
              <a:gs pos="17501">
                <a:srgbClr val="F0EBD5"/>
              </a:gs>
              <a:gs pos="50000">
                <a:srgbClr val="FFEFD1"/>
              </a:gs>
              <a:gs pos="82499">
                <a:srgbClr val="F0EBD5"/>
              </a:gs>
              <a:gs pos="100000">
                <a:srgbClr val="D1C39F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         Diametri in mm delle bocche d'efflusso.</a:t>
            </a:r>
          </a:p>
        </xdr:txBody>
      </xdr:sp>
      <xdr:sp>
        <xdr:nvSpPr>
          <xdr:cNvPr id="40" name="Rectangle 172"/>
          <xdr:cNvSpPr>
            <a:spLocks/>
          </xdr:cNvSpPr>
        </xdr:nvSpPr>
        <xdr:spPr>
          <a:xfrm>
            <a:off x="537" y="433"/>
            <a:ext cx="10" cy="173"/>
          </a:xfrm>
          <a:prstGeom prst="rect">
            <a:avLst/>
          </a:prstGeom>
          <a:gradFill rotWithShape="1">
            <a:gsLst>
              <a:gs pos="0">
                <a:srgbClr val="D1C39F"/>
              </a:gs>
              <a:gs pos="17501">
                <a:srgbClr val="F0EBD5"/>
              </a:gs>
              <a:gs pos="50000">
                <a:srgbClr val="FFEFD1"/>
              </a:gs>
              <a:gs pos="82499">
                <a:srgbClr val="F0EBD5"/>
              </a:gs>
              <a:gs pos="100000">
                <a:srgbClr val="D1C39F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rc 237"/>
          <xdr:cNvSpPr>
            <a:spLocks noChangeAspect="1"/>
          </xdr:cNvSpPr>
        </xdr:nvSpPr>
        <xdr:spPr>
          <a:xfrm rot="10800000">
            <a:off x="198" y="210"/>
            <a:ext cx="88" cy="44"/>
          </a:xfrm>
          <a:prstGeom prst="arc">
            <a:avLst>
              <a:gd name="adj1" fmla="val -54259074"/>
              <a:gd name="adj2" fmla="val -445078"/>
              <a:gd name="adj3" fmla="val 49972"/>
            </a:avLst>
          </a:prstGeom>
          <a:pattFill prst="dashHorz">
            <a:fgClr>
              <a:srgbClr val="808080"/>
            </a:fgClr>
            <a:bgClr>
              <a:srgbClr val="F5F5F5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42" name="Group 224"/>
          <xdr:cNvGrpSpPr>
            <a:grpSpLocks/>
          </xdr:cNvGrpSpPr>
        </xdr:nvGrpSpPr>
        <xdr:grpSpPr>
          <a:xfrm>
            <a:off x="163" y="186"/>
            <a:ext cx="123" cy="73"/>
            <a:chOff x="127" y="548"/>
            <a:chExt cx="123" cy="73"/>
          </a:xfrm>
          <a:solidFill>
            <a:srgbClr val="FFFFFF"/>
          </a:solidFill>
        </xdr:grpSpPr>
        <xdr:sp>
          <xdr:nvSpPr>
            <xdr:cNvPr id="43" name="Line 225"/>
            <xdr:cNvSpPr>
              <a:spLocks noChangeAspect="1"/>
            </xdr:cNvSpPr>
          </xdr:nvSpPr>
          <xdr:spPr>
            <a:xfrm>
              <a:off x="162" y="549"/>
              <a:ext cx="0" cy="2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4" name="Line 226"/>
            <xdr:cNvSpPr>
              <a:spLocks noChangeAspect="1"/>
            </xdr:cNvSpPr>
          </xdr:nvSpPr>
          <xdr:spPr>
            <a:xfrm>
              <a:off x="247" y="548"/>
              <a:ext cx="0" cy="19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5" name="Line 227"/>
            <xdr:cNvSpPr>
              <a:spLocks noChangeAspect="1"/>
            </xdr:cNvSpPr>
          </xdr:nvSpPr>
          <xdr:spPr>
            <a:xfrm>
              <a:off x="163" y="553"/>
              <a:ext cx="82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6" name="Line 228"/>
            <xdr:cNvSpPr>
              <a:spLocks noChangeAspect="1"/>
            </xdr:cNvSpPr>
          </xdr:nvSpPr>
          <xdr:spPr>
            <a:xfrm rot="16200000">
              <a:off x="139" y="566"/>
              <a:ext cx="0" cy="5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7" name="Line 229"/>
            <xdr:cNvSpPr>
              <a:spLocks noChangeAspect="1"/>
            </xdr:cNvSpPr>
          </xdr:nvSpPr>
          <xdr:spPr>
            <a:xfrm rot="16200000">
              <a:off x="129" y="567"/>
              <a:ext cx="20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8" name="Line 230"/>
            <xdr:cNvSpPr>
              <a:spLocks noChangeAspect="1"/>
            </xdr:cNvSpPr>
          </xdr:nvSpPr>
          <xdr:spPr>
            <a:xfrm rot="16200000">
              <a:off x="127" y="620"/>
              <a:ext cx="67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9" name="Arc 231"/>
            <xdr:cNvSpPr>
              <a:spLocks noChangeAspect="1"/>
            </xdr:cNvSpPr>
          </xdr:nvSpPr>
          <xdr:spPr>
            <a:xfrm rot="10800000">
              <a:off x="161" y="572"/>
              <a:ext cx="89" cy="46"/>
            </a:xfrm>
            <a:prstGeom prst="arc">
              <a:avLst>
                <a:gd name="adj1" fmla="val -54463527"/>
                <a:gd name="adj2" fmla="val 49995"/>
              </a:avLst>
            </a:prstGeom>
            <a:gradFill rotWithShape="1">
              <a:gsLst>
                <a:gs pos="0">
                  <a:srgbClr val="DBDBDB"/>
                </a:gs>
                <a:gs pos="100000">
                  <a:srgbClr val="FFFFFF"/>
                </a:gs>
              </a:gsLst>
              <a:lin ang="18900000" scaled="1"/>
            </a:gradFill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0" name="Arc 232"/>
            <xdr:cNvSpPr>
              <a:spLocks noChangeAspect="1"/>
            </xdr:cNvSpPr>
          </xdr:nvSpPr>
          <xdr:spPr>
            <a:xfrm>
              <a:off x="145" y="564"/>
              <a:ext cx="16" cy="9"/>
            </a:xfrm>
            <a:prstGeom prst="arc">
              <a:avLst>
                <a:gd name="adj1" fmla="val -54463527"/>
                <a:gd name="adj2" fmla="val 49995"/>
              </a:avLst>
            </a:prstGeom>
            <a:gradFill rotWithShape="1">
              <a:gsLst>
                <a:gs pos="0">
                  <a:srgbClr val="DBDBDB"/>
                </a:gs>
                <a:gs pos="100000">
                  <a:srgbClr val="FFFFFF"/>
                </a:gs>
              </a:gsLst>
              <a:lin ang="18900000" scaled="1"/>
            </a:gradFill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1" name="Arc 233"/>
            <xdr:cNvSpPr>
              <a:spLocks noChangeAspect="1"/>
            </xdr:cNvSpPr>
          </xdr:nvSpPr>
          <xdr:spPr>
            <a:xfrm rot="10800000" flipH="1">
              <a:off x="145" y="572"/>
              <a:ext cx="10" cy="6"/>
            </a:xfrm>
            <a:prstGeom prst="arc">
              <a:avLst>
                <a:gd name="adj1" fmla="val -54463527"/>
                <a:gd name="adj2" fmla="val -17961324"/>
                <a:gd name="adj3" fmla="val 49995"/>
              </a:avLst>
            </a:prstGeom>
            <a:gradFill rotWithShape="1">
              <a:gsLst>
                <a:gs pos="0">
                  <a:srgbClr val="DBDBDB"/>
                </a:gs>
                <a:gs pos="100000">
                  <a:srgbClr val="FFFFFF"/>
                </a:gs>
              </a:gsLst>
              <a:lin ang="18900000" scaled="1"/>
            </a:gradFill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2" name="Line 234"/>
            <xdr:cNvSpPr>
              <a:spLocks/>
            </xdr:cNvSpPr>
          </xdr:nvSpPr>
          <xdr:spPr>
            <a:xfrm>
              <a:off x="151" y="571"/>
              <a:ext cx="6" cy="8"/>
            </a:xfrm>
            <a:prstGeom prst="line">
              <a:avLst/>
            </a:prstGeom>
            <a:noFill/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3" name="Polygon 235"/>
            <xdr:cNvSpPr>
              <a:spLocks/>
            </xdr:cNvSpPr>
          </xdr:nvSpPr>
          <xdr:spPr>
            <a:xfrm>
              <a:off x="240" y="552"/>
              <a:ext cx="10" cy="24"/>
            </a:xfrm>
            <a:custGeom>
              <a:pathLst>
                <a:path h="24" w="10">
                  <a:moveTo>
                    <a:pt x="10" y="24"/>
                  </a:moveTo>
                  <a:lnTo>
                    <a:pt x="10" y="0"/>
                  </a:lnTo>
                  <a:lnTo>
                    <a:pt x="0" y="10"/>
                  </a:lnTo>
                </a:path>
              </a:pathLst>
            </a:custGeom>
            <a:gradFill rotWithShape="1">
              <a:gsLst>
                <a:gs pos="0">
                  <a:srgbClr val="DBDBDB"/>
                </a:gs>
                <a:gs pos="100000">
                  <a:srgbClr val="FFFFFF"/>
                </a:gs>
              </a:gsLst>
              <a:lin ang="18900000" scaled="1"/>
            </a:gradFill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54" name="Line 240"/>
          <xdr:cNvSpPr>
            <a:spLocks noChangeAspect="1"/>
          </xdr:cNvSpPr>
        </xdr:nvSpPr>
        <xdr:spPr>
          <a:xfrm>
            <a:off x="671" y="172"/>
            <a:ext cx="0" cy="3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241"/>
          <xdr:cNvSpPr>
            <a:spLocks noChangeAspect="1"/>
          </xdr:cNvSpPr>
        </xdr:nvSpPr>
        <xdr:spPr>
          <a:xfrm>
            <a:off x="768" y="169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242"/>
          <xdr:cNvSpPr>
            <a:spLocks noChangeAspect="1"/>
          </xdr:cNvSpPr>
        </xdr:nvSpPr>
        <xdr:spPr>
          <a:xfrm>
            <a:off x="672" y="175"/>
            <a:ext cx="9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" name="Group 243"/>
          <xdr:cNvGrpSpPr>
            <a:grpSpLocks noChangeAspect="1"/>
          </xdr:cNvGrpSpPr>
        </xdr:nvGrpSpPr>
        <xdr:grpSpPr>
          <a:xfrm>
            <a:off x="700" y="250"/>
            <a:ext cx="72" cy="15"/>
            <a:chOff x="823" y="515"/>
            <a:chExt cx="89" cy="19"/>
          </a:xfrm>
          <a:solidFill>
            <a:srgbClr val="FFFFFF"/>
          </a:solidFill>
        </xdr:grpSpPr>
        <xdr:sp>
          <xdr:nvSpPr>
            <xdr:cNvPr id="58" name="Line 244"/>
            <xdr:cNvSpPr>
              <a:spLocks noChangeAspect="1"/>
            </xdr:cNvSpPr>
          </xdr:nvSpPr>
          <xdr:spPr>
            <a:xfrm>
              <a:off x="823" y="515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245"/>
            <xdr:cNvSpPr>
              <a:spLocks noChangeAspect="1"/>
            </xdr:cNvSpPr>
          </xdr:nvSpPr>
          <xdr:spPr>
            <a:xfrm>
              <a:off x="912" y="517"/>
              <a:ext cx="0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246"/>
            <xdr:cNvSpPr>
              <a:spLocks noChangeAspect="1"/>
            </xdr:cNvSpPr>
          </xdr:nvSpPr>
          <xdr:spPr>
            <a:xfrm>
              <a:off x="824" y="523"/>
              <a:ext cx="85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" name="Line 247"/>
          <xdr:cNvSpPr>
            <a:spLocks noChangeAspect="1"/>
          </xdr:cNvSpPr>
        </xdr:nvSpPr>
        <xdr:spPr>
          <a:xfrm rot="16200000">
            <a:off x="643" y="196"/>
            <a:ext cx="2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248"/>
          <xdr:cNvSpPr>
            <a:spLocks noChangeAspect="1"/>
          </xdr:cNvSpPr>
        </xdr:nvSpPr>
        <xdr:spPr>
          <a:xfrm rot="16200000">
            <a:off x="648" y="198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249"/>
          <xdr:cNvSpPr>
            <a:spLocks noChangeAspect="1"/>
          </xdr:cNvSpPr>
        </xdr:nvSpPr>
        <xdr:spPr>
          <a:xfrm rot="16200000">
            <a:off x="641" y="248"/>
            <a:ext cx="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rc 250"/>
          <xdr:cNvSpPr>
            <a:spLocks noChangeAspect="1"/>
          </xdr:cNvSpPr>
        </xdr:nvSpPr>
        <xdr:spPr>
          <a:xfrm>
            <a:off x="692" y="235"/>
            <a:ext cx="19" cy="11"/>
          </a:xfrm>
          <a:prstGeom prst="arc">
            <a:avLst>
              <a:gd name="adj1" fmla="val -37955995"/>
              <a:gd name="adj2" fmla="val 7263"/>
            </a:avLst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251"/>
          <xdr:cNvSpPr txBox="1">
            <a:spLocks noChangeAspect="1" noChangeArrowheads="1"/>
          </xdr:cNvSpPr>
        </xdr:nvSpPr>
        <xdr:spPr>
          <a:xfrm>
            <a:off x="694" y="220"/>
            <a:ext cx="39" cy="19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120°</a:t>
            </a:r>
          </a:p>
        </xdr:txBody>
      </xdr:sp>
      <xdr:sp>
        <xdr:nvSpPr>
          <xdr:cNvPr id="66" name="Polygon 252"/>
          <xdr:cNvSpPr>
            <a:spLocks/>
          </xdr:cNvSpPr>
        </xdr:nvSpPr>
        <xdr:spPr>
          <a:xfrm>
            <a:off x="657" y="178"/>
            <a:ext cx="114" cy="70"/>
          </a:xfrm>
          <a:custGeom>
            <a:pathLst>
              <a:path h="70" w="114">
                <a:moveTo>
                  <a:pt x="7" y="25"/>
                </a:moveTo>
                <a:lnTo>
                  <a:pt x="9" y="30"/>
                </a:lnTo>
                <a:cubicBezTo>
                  <a:pt x="6" y="31"/>
                  <a:pt x="4" y="31"/>
                  <a:pt x="2" y="28"/>
                </a:cubicBezTo>
                <a:cubicBezTo>
                  <a:pt x="1" y="28"/>
                  <a:pt x="2" y="25"/>
                  <a:pt x="1" y="25"/>
                </a:cubicBezTo>
                <a:cubicBezTo>
                  <a:pt x="0" y="25"/>
                  <a:pt x="1" y="23"/>
                  <a:pt x="1" y="22"/>
                </a:cubicBezTo>
                <a:cubicBezTo>
                  <a:pt x="1" y="21"/>
                  <a:pt x="3" y="20"/>
                  <a:pt x="4" y="20"/>
                </a:cubicBezTo>
                <a:cubicBezTo>
                  <a:pt x="4" y="20"/>
                  <a:pt x="6" y="19"/>
                  <a:pt x="7" y="19"/>
                </a:cubicBezTo>
                <a:cubicBezTo>
                  <a:pt x="8" y="19"/>
                  <a:pt x="9" y="20"/>
                  <a:pt x="10" y="21"/>
                </a:cubicBezTo>
                <a:cubicBezTo>
                  <a:pt x="11" y="21"/>
                  <a:pt x="12" y="23"/>
                  <a:pt x="12" y="23"/>
                </a:cubicBezTo>
                <a:lnTo>
                  <a:pt x="37" y="67"/>
                </a:lnTo>
                <a:lnTo>
                  <a:pt x="40" y="70"/>
                </a:lnTo>
                <a:lnTo>
                  <a:pt x="113" y="70"/>
                </a:lnTo>
                <a:lnTo>
                  <a:pt x="114" y="67"/>
                </a:lnTo>
                <a:lnTo>
                  <a:pt x="114" y="0"/>
                </a:lnTo>
                <a:lnTo>
                  <a:pt x="104" y="10"/>
                </a:lnTo>
              </a:path>
            </a:pathLst>
          </a:cu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7" name="Group 266"/>
          <xdr:cNvGrpSpPr>
            <a:grpSpLocks/>
          </xdr:cNvGrpSpPr>
        </xdr:nvGrpSpPr>
        <xdr:grpSpPr>
          <a:xfrm>
            <a:off x="404" y="165"/>
            <a:ext cx="129" cy="92"/>
            <a:chOff x="398" y="165"/>
            <a:chExt cx="129" cy="92"/>
          </a:xfrm>
          <a:solidFill>
            <a:srgbClr val="FFFFFF"/>
          </a:solidFill>
        </xdr:grpSpPr>
        <xdr:sp>
          <xdr:nvSpPr>
            <xdr:cNvPr id="68" name="Line 257"/>
            <xdr:cNvSpPr>
              <a:spLocks noChangeAspect="1"/>
            </xdr:cNvSpPr>
          </xdr:nvSpPr>
          <xdr:spPr>
            <a:xfrm>
              <a:off x="433" y="165"/>
              <a:ext cx="0" cy="35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9" name="Line 258"/>
            <xdr:cNvSpPr>
              <a:spLocks noChangeAspect="1"/>
            </xdr:cNvSpPr>
          </xdr:nvSpPr>
          <xdr:spPr>
            <a:xfrm>
              <a:off x="527" y="167"/>
              <a:ext cx="0" cy="22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0" name="Line 259"/>
            <xdr:cNvSpPr>
              <a:spLocks noChangeAspect="1"/>
            </xdr:cNvSpPr>
          </xdr:nvSpPr>
          <xdr:spPr>
            <a:xfrm>
              <a:off x="436" y="175"/>
              <a:ext cx="89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1" name="Line 260"/>
            <xdr:cNvSpPr>
              <a:spLocks noChangeAspect="1"/>
            </xdr:cNvSpPr>
          </xdr:nvSpPr>
          <xdr:spPr>
            <a:xfrm rot="16200000">
              <a:off x="405" y="191"/>
              <a:ext cx="0" cy="64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2" name="Line 261"/>
            <xdr:cNvSpPr>
              <a:spLocks noChangeAspect="1"/>
            </xdr:cNvSpPr>
          </xdr:nvSpPr>
          <xdr:spPr>
            <a:xfrm rot="16200000">
              <a:off x="398" y="257"/>
              <a:ext cx="46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3" name="Line 262"/>
            <xdr:cNvSpPr>
              <a:spLocks noChangeAspect="1"/>
            </xdr:cNvSpPr>
          </xdr:nvSpPr>
          <xdr:spPr>
            <a:xfrm rot="16200000">
              <a:off x="398" y="189"/>
              <a:ext cx="34" cy="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4" name="Polygon 263"/>
            <xdr:cNvSpPr>
              <a:spLocks/>
            </xdr:cNvSpPr>
          </xdr:nvSpPr>
          <xdr:spPr>
            <a:xfrm>
              <a:off x="416" y="184"/>
              <a:ext cx="111" cy="72"/>
            </a:xfrm>
            <a:custGeom>
              <a:pathLst>
                <a:path h="72" w="111">
                  <a:moveTo>
                    <a:pt x="8" y="13"/>
                  </a:moveTo>
                  <a:lnTo>
                    <a:pt x="9" y="20"/>
                  </a:lnTo>
                  <a:cubicBezTo>
                    <a:pt x="8" y="21"/>
                    <a:pt x="4" y="21"/>
                    <a:pt x="3" y="20"/>
                  </a:cubicBezTo>
                  <a:cubicBezTo>
                    <a:pt x="2" y="19"/>
                    <a:pt x="0" y="16"/>
                    <a:pt x="0" y="16"/>
                  </a:cubicBezTo>
                  <a:cubicBezTo>
                    <a:pt x="0" y="15"/>
                    <a:pt x="0" y="11"/>
                    <a:pt x="1" y="10"/>
                  </a:cubicBezTo>
                  <a:cubicBezTo>
                    <a:pt x="2" y="9"/>
                    <a:pt x="6" y="6"/>
                    <a:pt x="8" y="7"/>
                  </a:cubicBezTo>
                  <a:cubicBezTo>
                    <a:pt x="12" y="7"/>
                    <a:pt x="15" y="9"/>
                    <a:pt x="15" y="15"/>
                  </a:cubicBezTo>
                  <a:lnTo>
                    <a:pt x="15" y="69"/>
                  </a:lnTo>
                  <a:lnTo>
                    <a:pt x="16" y="71"/>
                  </a:lnTo>
                  <a:lnTo>
                    <a:pt x="18" y="72"/>
                  </a:lnTo>
                  <a:lnTo>
                    <a:pt x="109" y="72"/>
                  </a:lnTo>
                  <a:lnTo>
                    <a:pt x="111" y="70"/>
                  </a:lnTo>
                  <a:lnTo>
                    <a:pt x="111" y="67"/>
                  </a:lnTo>
                  <a:lnTo>
                    <a:pt x="111" y="0"/>
                  </a:lnTo>
                  <a:lnTo>
                    <a:pt x="101" y="10"/>
                  </a:lnTo>
                </a:path>
              </a:pathLst>
            </a:custGeom>
            <a:gradFill rotWithShape="1">
              <a:gsLst>
                <a:gs pos="0">
                  <a:srgbClr val="DBDBDB"/>
                </a:gs>
                <a:gs pos="100000">
                  <a:srgbClr val="FFFFFF"/>
                </a:gs>
              </a:gsLst>
              <a:lin ang="18900000" scaled="1"/>
            </a:gradFill>
            <a:ln w="508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5" name="TextBox 271"/>
          <xdr:cNvSpPr txBox="1">
            <a:spLocks noChangeArrowheads="1"/>
          </xdr:cNvSpPr>
        </xdr:nvSpPr>
        <xdr:spPr>
          <a:xfrm>
            <a:off x="818" y="275"/>
            <a:ext cx="307" cy="23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Sezioni delle grondaie. Misure in mm</a:t>
            </a:r>
          </a:p>
        </xdr:txBody>
      </xdr:sp>
      <xdr:sp>
        <xdr:nvSpPr>
          <xdr:cNvPr id="76" name="Line 273"/>
          <xdr:cNvSpPr>
            <a:spLocks noChangeAspect="1"/>
          </xdr:cNvSpPr>
        </xdr:nvSpPr>
        <xdr:spPr>
          <a:xfrm>
            <a:off x="942" y="172"/>
            <a:ext cx="0" cy="21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274"/>
          <xdr:cNvSpPr>
            <a:spLocks noChangeAspect="1"/>
          </xdr:cNvSpPr>
        </xdr:nvSpPr>
        <xdr:spPr>
          <a:xfrm>
            <a:off x="1041" y="169"/>
            <a:ext cx="0" cy="21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Line 275"/>
          <xdr:cNvSpPr>
            <a:spLocks noChangeAspect="1"/>
          </xdr:cNvSpPr>
        </xdr:nvSpPr>
        <xdr:spPr>
          <a:xfrm>
            <a:off x="945" y="180"/>
            <a:ext cx="9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Line 276"/>
          <xdr:cNvSpPr>
            <a:spLocks noChangeAspect="1"/>
          </xdr:cNvSpPr>
        </xdr:nvSpPr>
        <xdr:spPr>
          <a:xfrm>
            <a:off x="1015" y="245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Line 277"/>
          <xdr:cNvSpPr>
            <a:spLocks noChangeAspect="1"/>
          </xdr:cNvSpPr>
        </xdr:nvSpPr>
        <xdr:spPr>
          <a:xfrm>
            <a:off x="967" y="252"/>
            <a:ext cx="4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278"/>
          <xdr:cNvSpPr>
            <a:spLocks noChangeAspect="1"/>
          </xdr:cNvSpPr>
        </xdr:nvSpPr>
        <xdr:spPr>
          <a:xfrm>
            <a:off x="967" y="245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Line 279"/>
          <xdr:cNvSpPr>
            <a:spLocks noChangeAspect="1"/>
          </xdr:cNvSpPr>
        </xdr:nvSpPr>
        <xdr:spPr>
          <a:xfrm rot="16200000">
            <a:off x="927" y="194"/>
            <a:ext cx="0" cy="5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280"/>
          <xdr:cNvSpPr>
            <a:spLocks noChangeAspect="1"/>
          </xdr:cNvSpPr>
        </xdr:nvSpPr>
        <xdr:spPr>
          <a:xfrm rot="16200000">
            <a:off x="918" y="247"/>
            <a:ext cx="5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Line 281"/>
          <xdr:cNvSpPr>
            <a:spLocks noChangeAspect="1"/>
          </xdr:cNvSpPr>
        </xdr:nvSpPr>
        <xdr:spPr>
          <a:xfrm rot="16200000">
            <a:off x="923" y="193"/>
            <a:ext cx="1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Polygon 285"/>
          <xdr:cNvSpPr>
            <a:spLocks noChangeAspect="1"/>
          </xdr:cNvSpPr>
        </xdr:nvSpPr>
        <xdr:spPr>
          <a:xfrm>
            <a:off x="903" y="171"/>
            <a:ext cx="176" cy="74"/>
          </a:xfrm>
          <a:custGeom>
            <a:pathLst>
              <a:path h="74" w="176">
                <a:moveTo>
                  <a:pt x="0" y="0"/>
                </a:moveTo>
                <a:lnTo>
                  <a:pt x="36" y="22"/>
                </a:lnTo>
                <a:lnTo>
                  <a:pt x="36" y="47"/>
                </a:lnTo>
                <a:lnTo>
                  <a:pt x="63" y="74"/>
                </a:lnTo>
                <a:lnTo>
                  <a:pt x="113" y="74"/>
                </a:lnTo>
                <a:lnTo>
                  <a:pt x="140" y="47"/>
                </a:lnTo>
                <a:lnTo>
                  <a:pt x="140" y="21"/>
                </a:lnTo>
                <a:lnTo>
                  <a:pt x="176" y="1"/>
                </a:lnTo>
              </a:path>
            </a:pathLst>
          </a:cu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508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Arc 292"/>
          <xdr:cNvSpPr>
            <a:spLocks noChangeAspect="1"/>
          </xdr:cNvSpPr>
        </xdr:nvSpPr>
        <xdr:spPr>
          <a:xfrm>
            <a:off x="958" y="235"/>
            <a:ext cx="19" cy="11"/>
          </a:xfrm>
          <a:prstGeom prst="arc">
            <a:avLst>
              <a:gd name="adj1" fmla="val -37955995"/>
              <a:gd name="adj2" fmla="val 7263"/>
            </a:avLst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TextBox 293"/>
          <xdr:cNvSpPr txBox="1">
            <a:spLocks noChangeAspect="1" noChangeArrowheads="1"/>
          </xdr:cNvSpPr>
        </xdr:nvSpPr>
        <xdr:spPr>
          <a:xfrm>
            <a:off x="957" y="220"/>
            <a:ext cx="43" cy="19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135°</a:t>
            </a:r>
          </a:p>
        </xdr:txBody>
      </xdr:sp>
      <xdr:grpSp>
        <xdr:nvGrpSpPr>
          <xdr:cNvPr id="88" name="Group 346"/>
          <xdr:cNvGrpSpPr>
            <a:grpSpLocks/>
          </xdr:cNvGrpSpPr>
        </xdr:nvGrpSpPr>
        <xdr:grpSpPr>
          <a:xfrm>
            <a:off x="977" y="639"/>
            <a:ext cx="34" cy="53"/>
            <a:chOff x="977" y="639"/>
            <a:chExt cx="34" cy="53"/>
          </a:xfrm>
          <a:solidFill>
            <a:srgbClr val="FFFFFF"/>
          </a:solidFill>
        </xdr:grpSpPr>
        <xdr:sp>
          <xdr:nvSpPr>
            <xdr:cNvPr id="89" name="Polygon 315"/>
            <xdr:cNvSpPr>
              <a:spLocks/>
            </xdr:cNvSpPr>
          </xdr:nvSpPr>
          <xdr:spPr>
            <a:xfrm>
              <a:off x="977" y="646"/>
              <a:ext cx="34" cy="44"/>
            </a:xfrm>
            <a:custGeom>
              <a:pathLst>
                <a:path h="72" w="26">
                  <a:moveTo>
                    <a:pt x="0" y="0"/>
                  </a:moveTo>
                  <a:lnTo>
                    <a:pt x="0" y="64"/>
                  </a:lnTo>
                  <a:cubicBezTo>
                    <a:pt x="3" y="72"/>
                    <a:pt x="13" y="52"/>
                    <a:pt x="17" y="51"/>
                  </a:cubicBezTo>
                  <a:cubicBezTo>
                    <a:pt x="21" y="50"/>
                    <a:pt x="25" y="56"/>
                    <a:pt x="26" y="56"/>
                  </a:cubicBezTo>
                  <a:lnTo>
                    <a:pt x="26" y="54"/>
                  </a:lnTo>
                  <a:lnTo>
                    <a:pt x="26" y="0"/>
                  </a:lnTo>
                  <a:lnTo>
                    <a:pt x="0" y="0"/>
                  </a:lnTo>
                  <a:close/>
                </a:path>
              </a:pathLst>
            </a:custGeom>
            <a:gradFill rotWithShape="1">
              <a:gsLst>
                <a:gs pos="0">
                  <a:srgbClr val="A8A8A8"/>
                </a:gs>
                <a:gs pos="50000">
                  <a:srgbClr val="FFFFFF"/>
                </a:gs>
                <a:gs pos="100000">
                  <a:srgbClr val="A8A8A8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0" name="Polygon 316"/>
            <xdr:cNvSpPr>
              <a:spLocks/>
            </xdr:cNvSpPr>
          </xdr:nvSpPr>
          <xdr:spPr>
            <a:xfrm>
              <a:off x="977" y="639"/>
              <a:ext cx="34" cy="53"/>
            </a:xfrm>
            <a:custGeom>
              <a:pathLst>
                <a:path h="72" w="26">
                  <a:moveTo>
                    <a:pt x="26" y="0"/>
                  </a:moveTo>
                  <a:lnTo>
                    <a:pt x="26" y="64"/>
                  </a:lnTo>
                  <a:cubicBezTo>
                    <a:pt x="23" y="72"/>
                    <a:pt x="13" y="52"/>
                    <a:pt x="9" y="51"/>
                  </a:cubicBezTo>
                  <a:cubicBezTo>
                    <a:pt x="5" y="50"/>
                    <a:pt x="1" y="56"/>
                    <a:pt x="0" y="56"/>
                  </a:cubicBezTo>
                  <a:lnTo>
                    <a:pt x="0" y="54"/>
                  </a:lnTo>
                  <a:lnTo>
                    <a:pt x="0" y="0"/>
                  </a:lnTo>
                  <a:lnTo>
                    <a:pt x="26" y="0"/>
                  </a:lnTo>
                  <a:close/>
                </a:path>
              </a:pathLst>
            </a:custGeom>
            <a:gradFill rotWithShape="1">
              <a:gsLst>
                <a:gs pos="0">
                  <a:srgbClr val="DBDBDB"/>
                </a:gs>
                <a:gs pos="50000">
                  <a:srgbClr val="FFFFFF"/>
                </a:gs>
                <a:gs pos="100000">
                  <a:srgbClr val="DBDBDB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91" name="Group 345"/>
          <xdr:cNvGrpSpPr>
            <a:grpSpLocks/>
          </xdr:cNvGrpSpPr>
        </xdr:nvGrpSpPr>
        <xdr:grpSpPr>
          <a:xfrm>
            <a:off x="978" y="533"/>
            <a:ext cx="27" cy="62"/>
            <a:chOff x="978" y="533"/>
            <a:chExt cx="27" cy="62"/>
          </a:xfrm>
          <a:solidFill>
            <a:srgbClr val="FFFFFF"/>
          </a:solidFill>
        </xdr:grpSpPr>
        <xdr:sp>
          <xdr:nvSpPr>
            <xdr:cNvPr id="92" name="Polygon 319"/>
            <xdr:cNvSpPr>
              <a:spLocks/>
            </xdr:cNvSpPr>
          </xdr:nvSpPr>
          <xdr:spPr>
            <a:xfrm>
              <a:off x="978" y="533"/>
              <a:ext cx="27" cy="62"/>
            </a:xfrm>
            <a:custGeom>
              <a:pathLst>
                <a:path h="72" w="26">
                  <a:moveTo>
                    <a:pt x="0" y="0"/>
                  </a:moveTo>
                  <a:lnTo>
                    <a:pt x="0" y="64"/>
                  </a:lnTo>
                  <a:cubicBezTo>
                    <a:pt x="3" y="72"/>
                    <a:pt x="13" y="52"/>
                    <a:pt x="17" y="51"/>
                  </a:cubicBezTo>
                  <a:cubicBezTo>
                    <a:pt x="21" y="50"/>
                    <a:pt x="25" y="56"/>
                    <a:pt x="26" y="56"/>
                  </a:cubicBezTo>
                  <a:lnTo>
                    <a:pt x="26" y="54"/>
                  </a:lnTo>
                  <a:lnTo>
                    <a:pt x="26" y="0"/>
                  </a:lnTo>
                  <a:lnTo>
                    <a:pt x="0" y="0"/>
                  </a:lnTo>
                  <a:close/>
                </a:path>
              </a:pathLst>
            </a:custGeom>
            <a:gradFill rotWithShape="1">
              <a:gsLst>
                <a:gs pos="0">
                  <a:srgbClr val="757575"/>
                </a:gs>
                <a:gs pos="100000">
                  <a:srgbClr val="FFFFFF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3" name="Polygon 320"/>
            <xdr:cNvSpPr>
              <a:spLocks/>
            </xdr:cNvSpPr>
          </xdr:nvSpPr>
          <xdr:spPr>
            <a:xfrm rot="10800000">
              <a:off x="978" y="533"/>
              <a:ext cx="27" cy="62"/>
            </a:xfrm>
            <a:custGeom>
              <a:pathLst>
                <a:path h="62" w="27">
                  <a:moveTo>
                    <a:pt x="0" y="62"/>
                  </a:moveTo>
                  <a:lnTo>
                    <a:pt x="0" y="7"/>
                  </a:lnTo>
                  <a:cubicBezTo>
                    <a:pt x="3" y="0"/>
                    <a:pt x="14" y="17"/>
                    <a:pt x="18" y="18"/>
                  </a:cubicBezTo>
                  <a:cubicBezTo>
                    <a:pt x="22" y="19"/>
                    <a:pt x="26" y="11"/>
                    <a:pt x="27" y="11"/>
                  </a:cubicBezTo>
                  <a:lnTo>
                    <a:pt x="27" y="15"/>
                  </a:lnTo>
                  <a:lnTo>
                    <a:pt x="27" y="62"/>
                  </a:lnTo>
                  <a:lnTo>
                    <a:pt x="0" y="62"/>
                  </a:lnTo>
                  <a:close/>
                </a:path>
              </a:pathLst>
            </a:custGeom>
            <a:gradFill rotWithShape="1">
              <a:gsLst>
                <a:gs pos="0">
                  <a:srgbClr val="DBDBDB"/>
                </a:gs>
                <a:gs pos="50000">
                  <a:srgbClr val="FFFFFF"/>
                </a:gs>
                <a:gs pos="100000">
                  <a:srgbClr val="DBDBDB"/>
                </a:gs>
              </a:gsLst>
              <a:lin ang="0" scaled="1"/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94" name="Line 321"/>
          <xdr:cNvSpPr>
            <a:spLocks/>
          </xdr:cNvSpPr>
        </xdr:nvSpPr>
        <xdr:spPr>
          <a:xfrm>
            <a:off x="960" y="594"/>
            <a:ext cx="64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Line 322"/>
          <xdr:cNvSpPr>
            <a:spLocks noChangeAspect="1"/>
          </xdr:cNvSpPr>
        </xdr:nvSpPr>
        <xdr:spPr>
          <a:xfrm>
            <a:off x="979" y="525"/>
            <a:ext cx="2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Line 323"/>
          <xdr:cNvSpPr>
            <a:spLocks noChangeAspect="1"/>
          </xdr:cNvSpPr>
        </xdr:nvSpPr>
        <xdr:spPr>
          <a:xfrm>
            <a:off x="1005" y="523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Line 324"/>
          <xdr:cNvSpPr>
            <a:spLocks noChangeAspect="1"/>
          </xdr:cNvSpPr>
        </xdr:nvSpPr>
        <xdr:spPr>
          <a:xfrm>
            <a:off x="978" y="523"/>
            <a:ext cx="0" cy="1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98" name="Group 329"/>
          <xdr:cNvGrpSpPr>
            <a:grpSpLocks/>
          </xdr:cNvGrpSpPr>
        </xdr:nvGrpSpPr>
        <xdr:grpSpPr>
          <a:xfrm>
            <a:off x="977" y="631"/>
            <a:ext cx="34" cy="10"/>
            <a:chOff x="977" y="665"/>
            <a:chExt cx="27" cy="10"/>
          </a:xfrm>
          <a:solidFill>
            <a:srgbClr val="FFFFFF"/>
          </a:solidFill>
        </xdr:grpSpPr>
        <xdr:sp>
          <xdr:nvSpPr>
            <xdr:cNvPr id="99" name="Line 326"/>
            <xdr:cNvSpPr>
              <a:spLocks noChangeAspect="1"/>
            </xdr:cNvSpPr>
          </xdr:nvSpPr>
          <xdr:spPr>
            <a:xfrm>
              <a:off x="978" y="667"/>
              <a:ext cx="25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0" name="Line 327"/>
            <xdr:cNvSpPr>
              <a:spLocks noChangeAspect="1"/>
            </xdr:cNvSpPr>
          </xdr:nvSpPr>
          <xdr:spPr>
            <a:xfrm>
              <a:off x="1004" y="66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" name="Line 328"/>
            <xdr:cNvSpPr>
              <a:spLocks noChangeAspect="1"/>
            </xdr:cNvSpPr>
          </xdr:nvSpPr>
          <xdr:spPr>
            <a:xfrm>
              <a:off x="977" y="665"/>
              <a:ext cx="0" cy="10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2" name="TextBox 340"/>
          <xdr:cNvSpPr txBox="1">
            <a:spLocks noChangeArrowheads="1"/>
          </xdr:cNvSpPr>
        </xdr:nvSpPr>
        <xdr:spPr>
          <a:xfrm>
            <a:off x="448" y="305"/>
            <a:ext cx="639" cy="33"/>
          </a:xfrm>
          <a:prstGeom prst="rect">
            <a:avLst/>
          </a:prstGeom>
          <a:gradFill rotWithShape="1">
            <a:gsLst>
              <a:gs pos="0">
                <a:srgbClr val="99CCFF"/>
              </a:gs>
              <a:gs pos="50000">
                <a:srgbClr val="FFFFFF"/>
              </a:gs>
              <a:gs pos="100000">
                <a:srgbClr val="99CCFF"/>
              </a:gs>
            </a:gsLst>
            <a:lin ang="5400000" scaled="1"/>
          </a:gradFill>
          <a:ln w="317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1400" b="1" i="0" u="none" baseline="0">
                <a:solidFill>
                  <a:srgbClr val="333399"/>
                </a:solidFill>
                <a:latin typeface="Arial"/>
                <a:ea typeface="Arial"/>
                <a:cs typeface="Arial"/>
              </a:rPr>
              <a:t>Immettere i dati in grassetto verde e premere F9 per il calcolo.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57150</xdr:rowOff>
    </xdr:from>
    <xdr:to>
      <xdr:col>9</xdr:col>
      <xdr:colOff>581025</xdr:colOff>
      <xdr:row>51</xdr:row>
      <xdr:rowOff>133350</xdr:rowOff>
    </xdr:to>
    <xdr:sp>
      <xdr:nvSpPr>
        <xdr:cNvPr id="1" name="Rectangle 1"/>
        <xdr:cNvSpPr>
          <a:spLocks/>
        </xdr:cNvSpPr>
      </xdr:nvSpPr>
      <xdr:spPr>
        <a:xfrm>
          <a:off x="609600" y="8791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09600" y="161925"/>
          <a:ext cx="5486400" cy="32385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Progetto di un sistema per l'evacuazione delle acque meteoriche</a:t>
          </a:r>
        </a:p>
      </xdr:txBody>
    </xdr:sp>
    <xdr:clientData/>
  </xdr:twoCellAnchor>
  <xdr:twoCellAnchor>
    <xdr:from>
      <xdr:col>1</xdr:col>
      <xdr:colOff>457200</xdr:colOff>
      <xdr:row>41</xdr:row>
      <xdr:rowOff>38100</xdr:rowOff>
    </xdr:from>
    <xdr:to>
      <xdr:col>3</xdr:col>
      <xdr:colOff>142875</xdr:colOff>
      <xdr:row>50</xdr:row>
      <xdr:rowOff>0</xdr:rowOff>
    </xdr:to>
    <xdr:grpSp>
      <xdr:nvGrpSpPr>
        <xdr:cNvPr id="3" name="Group 685"/>
        <xdr:cNvGrpSpPr>
          <a:grpSpLocks/>
        </xdr:cNvGrpSpPr>
      </xdr:nvGrpSpPr>
      <xdr:grpSpPr>
        <a:xfrm>
          <a:off x="1066800" y="7096125"/>
          <a:ext cx="904875" cy="1476375"/>
          <a:chOff x="112" y="745"/>
          <a:chExt cx="95" cy="155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>
            <a:off x="127" y="746"/>
            <a:ext cx="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Polygon 5"/>
          <xdr:cNvSpPr>
            <a:spLocks noChangeAspect="1"/>
          </xdr:cNvSpPr>
        </xdr:nvSpPr>
        <xdr:spPr>
          <a:xfrm>
            <a:off x="127" y="759"/>
            <a:ext cx="65" cy="126"/>
          </a:xfrm>
          <a:custGeom>
            <a:pathLst>
              <a:path h="163" w="50">
                <a:moveTo>
                  <a:pt x="0" y="0"/>
                </a:moveTo>
                <a:lnTo>
                  <a:pt x="50" y="0"/>
                </a:lnTo>
                <a:lnTo>
                  <a:pt x="50" y="163"/>
                </a:lnTo>
                <a:lnTo>
                  <a:pt x="0" y="163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C1C1C1"/>
              </a:gs>
              <a:gs pos="50000">
                <a:srgbClr val="FFFFFF"/>
              </a:gs>
              <a:gs pos="100000">
                <a:srgbClr val="C1C1C1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128" y="896"/>
            <a:ext cx="6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27" y="884"/>
            <a:ext cx="0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Polygon 8"/>
          <xdr:cNvSpPr>
            <a:spLocks noChangeAspect="1"/>
          </xdr:cNvSpPr>
        </xdr:nvSpPr>
        <xdr:spPr>
          <a:xfrm>
            <a:off x="112" y="759"/>
            <a:ext cx="15" cy="126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Polygon 9"/>
          <xdr:cNvSpPr>
            <a:spLocks noChangeAspect="1"/>
          </xdr:cNvSpPr>
        </xdr:nvSpPr>
        <xdr:spPr>
          <a:xfrm flipH="1">
            <a:off x="192" y="759"/>
            <a:ext cx="15" cy="126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192" y="884"/>
            <a:ext cx="0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27" y="745"/>
            <a:ext cx="0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92" y="745"/>
            <a:ext cx="0" cy="16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>
            <a:off x="125" y="885"/>
            <a:ext cx="70" cy="0"/>
          </a:xfrm>
          <a:prstGeom prst="line">
            <a:avLst/>
          </a:prstGeom>
          <a:noFill/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26</xdr:row>
      <xdr:rowOff>57150</xdr:rowOff>
    </xdr:to>
    <xdr:sp>
      <xdr:nvSpPr>
        <xdr:cNvPr id="14" name="TextBox 41"/>
        <xdr:cNvSpPr txBox="1">
          <a:spLocks noChangeArrowheads="1"/>
        </xdr:cNvSpPr>
      </xdr:nvSpPr>
      <xdr:spPr>
        <a:xfrm>
          <a:off x="609600" y="439102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Canale di gronda semicircolare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0</xdr:colOff>
      <xdr:row>39</xdr:row>
      <xdr:rowOff>57150</xdr:rowOff>
    </xdr:to>
    <xdr:sp>
      <xdr:nvSpPr>
        <xdr:cNvPr id="15" name="TextBox 42"/>
        <xdr:cNvSpPr txBox="1">
          <a:spLocks noChangeArrowheads="1"/>
        </xdr:cNvSpPr>
      </xdr:nvSpPr>
      <xdr:spPr>
        <a:xfrm>
          <a:off x="609600" y="65722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Bocche d'efflusso</a:t>
          </a:r>
        </a:p>
      </xdr:txBody>
    </xdr:sp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581025</xdr:colOff>
      <xdr:row>52</xdr:row>
      <xdr:rowOff>104775</xdr:rowOff>
    </xdr:to>
    <xdr:sp>
      <xdr:nvSpPr>
        <xdr:cNvPr id="16" name="Rectangle 44"/>
        <xdr:cNvSpPr>
          <a:spLocks/>
        </xdr:cNvSpPr>
      </xdr:nvSpPr>
      <xdr:spPr>
        <a:xfrm>
          <a:off x="609600" y="892492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0</xdr:colOff>
      <xdr:row>13</xdr:row>
      <xdr:rowOff>0</xdr:rowOff>
    </xdr:to>
    <xdr:sp>
      <xdr:nvSpPr>
        <xdr:cNvPr id="17" name="TextBox 45"/>
        <xdr:cNvSpPr txBox="1">
          <a:spLocks noChangeArrowheads="1"/>
        </xdr:cNvSpPr>
      </xdr:nvSpPr>
      <xdr:spPr>
        <a:xfrm>
          <a:off x="609600" y="18859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DATI</a:t>
          </a:r>
        </a:p>
      </xdr:txBody>
    </xdr:sp>
    <xdr:clientData/>
  </xdr:twoCellAnchor>
  <xdr:twoCellAnchor>
    <xdr:from>
      <xdr:col>3</xdr:col>
      <xdr:colOff>600075</xdr:colOff>
      <xdr:row>40</xdr:row>
      <xdr:rowOff>0</xdr:rowOff>
    </xdr:from>
    <xdr:to>
      <xdr:col>7</xdr:col>
      <xdr:colOff>57150</xdr:colOff>
      <xdr:row>41</xdr:row>
      <xdr:rowOff>57150</xdr:rowOff>
    </xdr:to>
    <xdr:sp>
      <xdr:nvSpPr>
        <xdr:cNvPr id="18" name="TextBox 46"/>
        <xdr:cNvSpPr txBox="1">
          <a:spLocks noChangeArrowheads="1"/>
        </xdr:cNvSpPr>
      </xdr:nvSpPr>
      <xdr:spPr>
        <a:xfrm>
          <a:off x="2428875" y="6896100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a spigoli vivi</a:t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4</xdr:col>
      <xdr:colOff>152400</xdr:colOff>
      <xdr:row>21</xdr:row>
      <xdr:rowOff>76200</xdr:rowOff>
    </xdr:to>
    <xdr:sp>
      <xdr:nvSpPr>
        <xdr:cNvPr id="19" name="TextBox 635"/>
        <xdr:cNvSpPr txBox="1">
          <a:spLocks noChangeArrowheads="1"/>
        </xdr:cNvSpPr>
      </xdr:nvSpPr>
      <xdr:spPr>
        <a:xfrm>
          <a:off x="619125" y="3562350"/>
          <a:ext cx="1971675" cy="1809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Prime elaborazioni</a:t>
          </a:r>
        </a:p>
      </xdr:txBody>
    </xdr:sp>
    <xdr:clientData/>
  </xdr:twoCellAnchor>
  <xdr:twoCellAnchor>
    <xdr:from>
      <xdr:col>2</xdr:col>
      <xdr:colOff>323850</xdr:colOff>
      <xdr:row>30</xdr:row>
      <xdr:rowOff>0</xdr:rowOff>
    </xdr:from>
    <xdr:to>
      <xdr:col>2</xdr:col>
      <xdr:colOff>323850</xdr:colOff>
      <xdr:row>31</xdr:row>
      <xdr:rowOff>57150</xdr:rowOff>
    </xdr:to>
    <xdr:sp>
      <xdr:nvSpPr>
        <xdr:cNvPr id="20" name="Line 622"/>
        <xdr:cNvSpPr>
          <a:spLocks noChangeAspect="1"/>
        </xdr:cNvSpPr>
      </xdr:nvSpPr>
      <xdr:spPr>
        <a:xfrm>
          <a:off x="1543050" y="5238750"/>
          <a:ext cx="0" cy="23812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533400</xdr:colOff>
      <xdr:row>29</xdr:row>
      <xdr:rowOff>190500</xdr:rowOff>
    </xdr:from>
    <xdr:to>
      <xdr:col>3</xdr:col>
      <xdr:colOff>533400</xdr:colOff>
      <xdr:row>30</xdr:row>
      <xdr:rowOff>171450</xdr:rowOff>
    </xdr:to>
    <xdr:sp>
      <xdr:nvSpPr>
        <xdr:cNvPr id="21" name="Line 623"/>
        <xdr:cNvSpPr>
          <a:spLocks noChangeAspect="1"/>
        </xdr:cNvSpPr>
      </xdr:nvSpPr>
      <xdr:spPr>
        <a:xfrm>
          <a:off x="2362200" y="5229225"/>
          <a:ext cx="0" cy="180975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333375</xdr:colOff>
      <xdr:row>30</xdr:row>
      <xdr:rowOff>28575</xdr:rowOff>
    </xdr:from>
    <xdr:to>
      <xdr:col>3</xdr:col>
      <xdr:colOff>504825</xdr:colOff>
      <xdr:row>30</xdr:row>
      <xdr:rowOff>28575</xdr:rowOff>
    </xdr:to>
    <xdr:sp>
      <xdr:nvSpPr>
        <xdr:cNvPr id="22" name="Line 624"/>
        <xdr:cNvSpPr>
          <a:spLocks noChangeAspect="1"/>
        </xdr:cNvSpPr>
      </xdr:nvSpPr>
      <xdr:spPr>
        <a:xfrm>
          <a:off x="1552575" y="5267325"/>
          <a:ext cx="781050" cy="0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104775</xdr:colOff>
      <xdr:row>31</xdr:row>
      <xdr:rowOff>47625</xdr:rowOff>
    </xdr:from>
    <xdr:to>
      <xdr:col>2</xdr:col>
      <xdr:colOff>104775</xdr:colOff>
      <xdr:row>34</xdr:row>
      <xdr:rowOff>66675</xdr:rowOff>
    </xdr:to>
    <xdr:sp>
      <xdr:nvSpPr>
        <xdr:cNvPr id="23" name="Line 625"/>
        <xdr:cNvSpPr>
          <a:spLocks noChangeAspect="1"/>
        </xdr:cNvSpPr>
      </xdr:nvSpPr>
      <xdr:spPr>
        <a:xfrm rot="16200000">
          <a:off x="1323975" y="5467350"/>
          <a:ext cx="0" cy="523875"/>
        </a:xfrm>
        <a:prstGeom prst="line">
          <a:avLst/>
        </a:prstGeom>
        <a:noFill/>
        <a:ln w="317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</xdr:colOff>
      <xdr:row>31</xdr:row>
      <xdr:rowOff>57150</xdr:rowOff>
    </xdr:from>
    <xdr:to>
      <xdr:col>2</xdr:col>
      <xdr:colOff>200025</xdr:colOff>
      <xdr:row>31</xdr:row>
      <xdr:rowOff>57150</xdr:rowOff>
    </xdr:to>
    <xdr:sp>
      <xdr:nvSpPr>
        <xdr:cNvPr id="24" name="Line 626"/>
        <xdr:cNvSpPr>
          <a:spLocks noChangeAspect="1"/>
        </xdr:cNvSpPr>
      </xdr:nvSpPr>
      <xdr:spPr>
        <a:xfrm rot="16200000">
          <a:off x="1228725" y="5476875"/>
          <a:ext cx="1905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34</xdr:row>
      <xdr:rowOff>57150</xdr:rowOff>
    </xdr:from>
    <xdr:to>
      <xdr:col>3</xdr:col>
      <xdr:colOff>19050</xdr:colOff>
      <xdr:row>34</xdr:row>
      <xdr:rowOff>57150</xdr:rowOff>
    </xdr:to>
    <xdr:sp>
      <xdr:nvSpPr>
        <xdr:cNvPr id="25" name="Line 627"/>
        <xdr:cNvSpPr>
          <a:spLocks noChangeAspect="1"/>
        </xdr:cNvSpPr>
      </xdr:nvSpPr>
      <xdr:spPr>
        <a:xfrm rot="16200000">
          <a:off x="1209675" y="5981700"/>
          <a:ext cx="638175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314325</xdr:colOff>
      <xdr:row>31</xdr:row>
      <xdr:rowOff>104775</xdr:rowOff>
    </xdr:from>
    <xdr:to>
      <xdr:col>3</xdr:col>
      <xdr:colOff>552450</xdr:colOff>
      <xdr:row>34</xdr:row>
      <xdr:rowOff>38100</xdr:rowOff>
    </xdr:to>
    <xdr:sp>
      <xdr:nvSpPr>
        <xdr:cNvPr id="26" name="Arc 655"/>
        <xdr:cNvSpPr>
          <a:spLocks noChangeAspect="1"/>
        </xdr:cNvSpPr>
      </xdr:nvSpPr>
      <xdr:spPr>
        <a:xfrm rot="10800000">
          <a:off x="1533525" y="5524500"/>
          <a:ext cx="847725" cy="438150"/>
        </a:xfrm>
        <a:prstGeom prst="arc">
          <a:avLst>
            <a:gd name="adj1" fmla="val -54463527"/>
            <a:gd name="adj2" fmla="val 49995"/>
          </a:avLst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5080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31</xdr:row>
      <xdr:rowOff>28575</xdr:rowOff>
    </xdr:from>
    <xdr:to>
      <xdr:col>2</xdr:col>
      <xdr:colOff>314325</xdr:colOff>
      <xdr:row>31</xdr:row>
      <xdr:rowOff>114300</xdr:rowOff>
    </xdr:to>
    <xdr:sp>
      <xdr:nvSpPr>
        <xdr:cNvPr id="27" name="Arc 656"/>
        <xdr:cNvSpPr>
          <a:spLocks noChangeAspect="1"/>
        </xdr:cNvSpPr>
      </xdr:nvSpPr>
      <xdr:spPr>
        <a:xfrm>
          <a:off x="1381125" y="5448300"/>
          <a:ext cx="152400" cy="85725"/>
        </a:xfrm>
        <a:prstGeom prst="arc">
          <a:avLst>
            <a:gd name="adj1" fmla="val -54463527"/>
            <a:gd name="adj2" fmla="val 49995"/>
          </a:avLst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5080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31</xdr:row>
      <xdr:rowOff>104775</xdr:rowOff>
    </xdr:from>
    <xdr:to>
      <xdr:col>2</xdr:col>
      <xdr:colOff>257175</xdr:colOff>
      <xdr:row>31</xdr:row>
      <xdr:rowOff>161925</xdr:rowOff>
    </xdr:to>
    <xdr:sp>
      <xdr:nvSpPr>
        <xdr:cNvPr id="28" name="Arc 657"/>
        <xdr:cNvSpPr>
          <a:spLocks noChangeAspect="1"/>
        </xdr:cNvSpPr>
      </xdr:nvSpPr>
      <xdr:spPr>
        <a:xfrm rot="10800000" flipH="1">
          <a:off x="1381125" y="5524500"/>
          <a:ext cx="95250" cy="57150"/>
        </a:xfrm>
        <a:prstGeom prst="arc">
          <a:avLst>
            <a:gd name="adj1" fmla="val -54463527"/>
            <a:gd name="adj2" fmla="val -17961324"/>
            <a:gd name="adj3" fmla="val 49995"/>
          </a:avLst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5080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219075</xdr:colOff>
      <xdr:row>31</xdr:row>
      <xdr:rowOff>95250</xdr:rowOff>
    </xdr:from>
    <xdr:to>
      <xdr:col>2</xdr:col>
      <xdr:colOff>276225</xdr:colOff>
      <xdr:row>31</xdr:row>
      <xdr:rowOff>171450</xdr:rowOff>
    </xdr:to>
    <xdr:sp>
      <xdr:nvSpPr>
        <xdr:cNvPr id="29" name="Line 659"/>
        <xdr:cNvSpPr>
          <a:spLocks/>
        </xdr:cNvSpPr>
      </xdr:nvSpPr>
      <xdr:spPr>
        <a:xfrm>
          <a:off x="1438275" y="5514975"/>
          <a:ext cx="57150" cy="76200"/>
        </a:xfrm>
        <a:prstGeom prst="line">
          <a:avLst/>
        </a:prstGeom>
        <a:noFill/>
        <a:ln w="5080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457200</xdr:colOff>
      <xdr:row>30</xdr:row>
      <xdr:rowOff>95250</xdr:rowOff>
    </xdr:from>
    <xdr:to>
      <xdr:col>3</xdr:col>
      <xdr:colOff>552450</xdr:colOff>
      <xdr:row>31</xdr:row>
      <xdr:rowOff>142875</xdr:rowOff>
    </xdr:to>
    <xdr:sp>
      <xdr:nvSpPr>
        <xdr:cNvPr id="30" name="Polygon 669"/>
        <xdr:cNvSpPr>
          <a:spLocks/>
        </xdr:cNvSpPr>
      </xdr:nvSpPr>
      <xdr:spPr>
        <a:xfrm>
          <a:off x="2286000" y="5334000"/>
          <a:ext cx="95250" cy="228600"/>
        </a:xfrm>
        <a:custGeom>
          <a:pathLst>
            <a:path h="24" w="10">
              <a:moveTo>
                <a:pt x="10" y="24"/>
              </a:moveTo>
              <a:lnTo>
                <a:pt x="10" y="0"/>
              </a:lnTo>
              <a:lnTo>
                <a:pt x="0" y="10"/>
              </a:lnTo>
            </a:path>
          </a:pathLst>
        </a:cu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50800" cmpd="sng">
          <a:solidFill>
            <a:srgbClr val="77777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295275</xdr:colOff>
      <xdr:row>49</xdr:row>
      <xdr:rowOff>114300</xdr:rowOff>
    </xdr:from>
    <xdr:to>
      <xdr:col>9</xdr:col>
      <xdr:colOff>342900</xdr:colOff>
      <xdr:row>50</xdr:row>
      <xdr:rowOff>142875</xdr:rowOff>
    </xdr:to>
    <xdr:sp>
      <xdr:nvSpPr>
        <xdr:cNvPr id="31" name="TextBox 673"/>
        <xdr:cNvSpPr txBox="1">
          <a:spLocks noChangeArrowheads="1"/>
        </xdr:cNvSpPr>
      </xdr:nvSpPr>
      <xdr:spPr>
        <a:xfrm>
          <a:off x="5172075" y="8524875"/>
          <a:ext cx="657225" cy="19050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Pagina 1</a:t>
          </a:r>
        </a:p>
      </xdr:txBody>
    </xdr:sp>
    <xdr:clientData/>
  </xdr:twoCellAnchor>
  <xdr:twoCellAnchor>
    <xdr:from>
      <xdr:col>2</xdr:col>
      <xdr:colOff>219075</xdr:colOff>
      <xdr:row>31</xdr:row>
      <xdr:rowOff>0</xdr:rowOff>
    </xdr:from>
    <xdr:to>
      <xdr:col>4</xdr:col>
      <xdr:colOff>66675</xdr:colOff>
      <xdr:row>31</xdr:row>
      <xdr:rowOff>0</xdr:rowOff>
    </xdr:to>
    <xdr:sp>
      <xdr:nvSpPr>
        <xdr:cNvPr id="32" name="Line 676"/>
        <xdr:cNvSpPr>
          <a:spLocks noChangeAspect="1"/>
        </xdr:cNvSpPr>
      </xdr:nvSpPr>
      <xdr:spPr>
        <a:xfrm rot="16200000">
          <a:off x="1438275" y="5419725"/>
          <a:ext cx="1066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38100</xdr:colOff>
      <xdr:row>30</xdr:row>
      <xdr:rowOff>47625</xdr:rowOff>
    </xdr:from>
    <xdr:to>
      <xdr:col>4</xdr:col>
      <xdr:colOff>304800</xdr:colOff>
      <xdr:row>31</xdr:row>
      <xdr:rowOff>47625</xdr:rowOff>
    </xdr:to>
    <xdr:sp>
      <xdr:nvSpPr>
        <xdr:cNvPr id="33" name="TextBox 677"/>
        <xdr:cNvSpPr txBox="1">
          <a:spLocks noChangeArrowheads="1"/>
        </xdr:cNvSpPr>
      </xdr:nvSpPr>
      <xdr:spPr>
        <a:xfrm>
          <a:off x="2476500" y="5286375"/>
          <a:ext cx="266700" cy="180975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20</a:t>
          </a:r>
        </a:p>
      </xdr:txBody>
    </xdr:sp>
    <xdr:clientData/>
  </xdr:twoCellAnchor>
  <xdr:twoCellAnchor>
    <xdr:from>
      <xdr:col>3</xdr:col>
      <xdr:colOff>466725</xdr:colOff>
      <xdr:row>30</xdr:row>
      <xdr:rowOff>66675</xdr:rowOff>
    </xdr:from>
    <xdr:to>
      <xdr:col>4</xdr:col>
      <xdr:colOff>66675</xdr:colOff>
      <xdr:row>30</xdr:row>
      <xdr:rowOff>66675</xdr:rowOff>
    </xdr:to>
    <xdr:sp>
      <xdr:nvSpPr>
        <xdr:cNvPr id="34" name="Line 678"/>
        <xdr:cNvSpPr>
          <a:spLocks noChangeAspect="1"/>
        </xdr:cNvSpPr>
      </xdr:nvSpPr>
      <xdr:spPr>
        <a:xfrm rot="16200000">
          <a:off x="2295525" y="5305425"/>
          <a:ext cx="2095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90</xdr:row>
      <xdr:rowOff>104775</xdr:rowOff>
    </xdr:from>
    <xdr:to>
      <xdr:col>5</xdr:col>
      <xdr:colOff>76200</xdr:colOff>
      <xdr:row>90</xdr:row>
      <xdr:rowOff>104775</xdr:rowOff>
    </xdr:to>
    <xdr:sp>
      <xdr:nvSpPr>
        <xdr:cNvPr id="35" name="Line 688"/>
        <xdr:cNvSpPr>
          <a:spLocks/>
        </xdr:cNvSpPr>
      </xdr:nvSpPr>
      <xdr:spPr>
        <a:xfrm>
          <a:off x="2390775" y="15192375"/>
          <a:ext cx="733425" cy="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57</xdr:row>
      <xdr:rowOff>95250</xdr:rowOff>
    </xdr:from>
    <xdr:to>
      <xdr:col>3</xdr:col>
      <xdr:colOff>438150</xdr:colOff>
      <xdr:row>57</xdr:row>
      <xdr:rowOff>95250</xdr:rowOff>
    </xdr:to>
    <xdr:sp>
      <xdr:nvSpPr>
        <xdr:cNvPr id="36" name="Line 718"/>
        <xdr:cNvSpPr>
          <a:spLocks noChangeAspect="1"/>
        </xdr:cNvSpPr>
      </xdr:nvSpPr>
      <xdr:spPr>
        <a:xfrm rot="16200000" flipV="1">
          <a:off x="1714500" y="98012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295275</xdr:colOff>
      <xdr:row>69</xdr:row>
      <xdr:rowOff>66675</xdr:rowOff>
    </xdr:from>
    <xdr:to>
      <xdr:col>3</xdr:col>
      <xdr:colOff>295275</xdr:colOff>
      <xdr:row>74</xdr:row>
      <xdr:rowOff>114300</xdr:rowOff>
    </xdr:to>
    <xdr:sp>
      <xdr:nvSpPr>
        <xdr:cNvPr id="37" name="Line 719"/>
        <xdr:cNvSpPr>
          <a:spLocks noChangeAspect="1"/>
        </xdr:cNvSpPr>
      </xdr:nvSpPr>
      <xdr:spPr>
        <a:xfrm rot="16200000">
          <a:off x="2124075" y="11715750"/>
          <a:ext cx="0" cy="8572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66675</xdr:rowOff>
    </xdr:from>
    <xdr:to>
      <xdr:col>3</xdr:col>
      <xdr:colOff>371475</xdr:colOff>
      <xdr:row>69</xdr:row>
      <xdr:rowOff>66675</xdr:rowOff>
    </xdr:to>
    <xdr:sp>
      <xdr:nvSpPr>
        <xdr:cNvPr id="38" name="Line 720"/>
        <xdr:cNvSpPr>
          <a:spLocks noChangeAspect="1"/>
        </xdr:cNvSpPr>
      </xdr:nvSpPr>
      <xdr:spPr>
        <a:xfrm rot="16200000" flipV="1">
          <a:off x="1895475" y="117157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74</xdr:row>
      <xdr:rowOff>114300</xdr:rowOff>
    </xdr:from>
    <xdr:to>
      <xdr:col>3</xdr:col>
      <xdr:colOff>342900</xdr:colOff>
      <xdr:row>74</xdr:row>
      <xdr:rowOff>114300</xdr:rowOff>
    </xdr:to>
    <xdr:sp>
      <xdr:nvSpPr>
        <xdr:cNvPr id="39" name="Line 721"/>
        <xdr:cNvSpPr>
          <a:spLocks noChangeAspect="1"/>
        </xdr:cNvSpPr>
      </xdr:nvSpPr>
      <xdr:spPr>
        <a:xfrm rot="16200000" flipV="1">
          <a:off x="1619250" y="125730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123825</xdr:rowOff>
    </xdr:from>
    <xdr:to>
      <xdr:col>3</xdr:col>
      <xdr:colOff>228600</xdr:colOff>
      <xdr:row>77</xdr:row>
      <xdr:rowOff>9525</xdr:rowOff>
    </xdr:to>
    <xdr:grpSp>
      <xdr:nvGrpSpPr>
        <xdr:cNvPr id="40" name="Group 722"/>
        <xdr:cNvGrpSpPr>
          <a:grpSpLocks/>
        </xdr:cNvGrpSpPr>
      </xdr:nvGrpSpPr>
      <xdr:grpSpPr>
        <a:xfrm>
          <a:off x="1019175" y="11610975"/>
          <a:ext cx="1038225" cy="1343025"/>
          <a:chOff x="107" y="1225"/>
          <a:chExt cx="109" cy="141"/>
        </a:xfrm>
        <a:solidFill>
          <a:srgbClr val="FFFFFF"/>
        </a:solidFill>
      </xdr:grpSpPr>
      <xdr:sp>
        <xdr:nvSpPr>
          <xdr:cNvPr id="41" name="Polygon 723"/>
          <xdr:cNvSpPr>
            <a:spLocks noChangeAspect="1"/>
          </xdr:cNvSpPr>
        </xdr:nvSpPr>
        <xdr:spPr>
          <a:xfrm>
            <a:off x="121" y="1236"/>
            <a:ext cx="81" cy="116"/>
          </a:xfrm>
          <a:custGeom>
            <a:pathLst>
              <a:path h="119" w="81">
                <a:moveTo>
                  <a:pt x="0" y="0"/>
                </a:moveTo>
                <a:lnTo>
                  <a:pt x="81" y="0"/>
                </a:lnTo>
                <a:lnTo>
                  <a:pt x="64" y="96"/>
                </a:lnTo>
                <a:lnTo>
                  <a:pt x="64" y="119"/>
                </a:lnTo>
                <a:lnTo>
                  <a:pt x="17" y="119"/>
                </a:lnTo>
                <a:lnTo>
                  <a:pt x="17" y="9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24"/>
          <xdr:cNvSpPr>
            <a:spLocks/>
          </xdr:cNvSpPr>
        </xdr:nvSpPr>
        <xdr:spPr>
          <a:xfrm>
            <a:off x="138" y="1361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Polygon 725"/>
          <xdr:cNvSpPr>
            <a:spLocks noChangeAspect="1"/>
          </xdr:cNvSpPr>
        </xdr:nvSpPr>
        <xdr:spPr>
          <a:xfrm>
            <a:off x="185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Polygon 726"/>
          <xdr:cNvSpPr>
            <a:spLocks noChangeAspect="1"/>
          </xdr:cNvSpPr>
        </xdr:nvSpPr>
        <xdr:spPr>
          <a:xfrm flipH="1">
            <a:off x="107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727"/>
          <xdr:cNvSpPr>
            <a:spLocks/>
          </xdr:cNvSpPr>
        </xdr:nvSpPr>
        <xdr:spPr>
          <a:xfrm>
            <a:off x="123" y="1230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728"/>
          <xdr:cNvSpPr>
            <a:spLocks/>
          </xdr:cNvSpPr>
        </xdr:nvSpPr>
        <xdr:spPr>
          <a:xfrm>
            <a:off x="138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729"/>
          <xdr:cNvSpPr>
            <a:spLocks/>
          </xdr:cNvSpPr>
        </xdr:nvSpPr>
        <xdr:spPr>
          <a:xfrm>
            <a:off x="185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Arc 730"/>
          <xdr:cNvSpPr>
            <a:spLocks noChangeAspect="1"/>
          </xdr:cNvSpPr>
        </xdr:nvSpPr>
        <xdr:spPr>
          <a:xfrm rot="10800000">
            <a:off x="122" y="1236"/>
            <a:ext cx="79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731"/>
          <xdr:cNvSpPr>
            <a:spLocks/>
          </xdr:cNvSpPr>
        </xdr:nvSpPr>
        <xdr:spPr>
          <a:xfrm>
            <a:off x="201" y="1226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732"/>
          <xdr:cNvSpPr>
            <a:spLocks/>
          </xdr:cNvSpPr>
        </xdr:nvSpPr>
        <xdr:spPr>
          <a:xfrm>
            <a:off x="122" y="1225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65</xdr:row>
      <xdr:rowOff>76200</xdr:rowOff>
    </xdr:from>
    <xdr:to>
      <xdr:col>9</xdr:col>
      <xdr:colOff>590550</xdr:colOff>
      <xdr:row>65</xdr:row>
      <xdr:rowOff>152400</xdr:rowOff>
    </xdr:to>
    <xdr:sp>
      <xdr:nvSpPr>
        <xdr:cNvPr id="51" name="Rectangle 733"/>
        <xdr:cNvSpPr>
          <a:spLocks/>
        </xdr:cNvSpPr>
      </xdr:nvSpPr>
      <xdr:spPr>
        <a:xfrm>
          <a:off x="619125" y="11077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10</xdr:col>
      <xdr:colOff>0</xdr:colOff>
      <xdr:row>82</xdr:row>
      <xdr:rowOff>57150</xdr:rowOff>
    </xdr:to>
    <xdr:sp>
      <xdr:nvSpPr>
        <xdr:cNvPr id="52" name="TextBox 734"/>
        <xdr:cNvSpPr txBox="1">
          <a:spLocks noChangeArrowheads="1"/>
        </xdr:cNvSpPr>
      </xdr:nvSpPr>
      <xdr:spPr>
        <a:xfrm>
          <a:off x="609600" y="1359217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Pluviale</a:t>
          </a:r>
        </a:p>
      </xdr:txBody>
    </xdr:sp>
    <xdr:clientData/>
  </xdr:twoCellAnchor>
  <xdr:twoCellAnchor>
    <xdr:from>
      <xdr:col>4</xdr:col>
      <xdr:colOff>19050</xdr:colOff>
      <xdr:row>53</xdr:row>
      <xdr:rowOff>85725</xdr:rowOff>
    </xdr:from>
    <xdr:to>
      <xdr:col>7</xdr:col>
      <xdr:colOff>66675</xdr:colOff>
      <xdr:row>54</xdr:row>
      <xdr:rowOff>142875</xdr:rowOff>
    </xdr:to>
    <xdr:sp>
      <xdr:nvSpPr>
        <xdr:cNvPr id="53" name="TextBox 735"/>
        <xdr:cNvSpPr txBox="1">
          <a:spLocks noChangeArrowheads="1"/>
        </xdr:cNvSpPr>
      </xdr:nvSpPr>
      <xdr:spPr>
        <a:xfrm>
          <a:off x="2457450" y="9144000"/>
          <a:ext cx="187642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con piccolo svaso</a:t>
          </a:r>
        </a:p>
      </xdr:txBody>
    </xdr:sp>
    <xdr:clientData/>
  </xdr:twoCellAnchor>
  <xdr:twoCellAnchor>
    <xdr:from>
      <xdr:col>3</xdr:col>
      <xdr:colOff>247650</xdr:colOff>
      <xdr:row>55</xdr:row>
      <xdr:rowOff>95250</xdr:rowOff>
    </xdr:from>
    <xdr:to>
      <xdr:col>3</xdr:col>
      <xdr:colOff>247650</xdr:colOff>
      <xdr:row>57</xdr:row>
      <xdr:rowOff>95250</xdr:rowOff>
    </xdr:to>
    <xdr:sp>
      <xdr:nvSpPr>
        <xdr:cNvPr id="54" name="Line 736"/>
        <xdr:cNvSpPr>
          <a:spLocks noChangeAspect="1"/>
        </xdr:cNvSpPr>
      </xdr:nvSpPr>
      <xdr:spPr>
        <a:xfrm rot="16200000">
          <a:off x="2076450" y="9477375"/>
          <a:ext cx="0" cy="3238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85725</xdr:rowOff>
    </xdr:from>
    <xdr:to>
      <xdr:col>3</xdr:col>
      <xdr:colOff>428625</xdr:colOff>
      <xdr:row>55</xdr:row>
      <xdr:rowOff>85725</xdr:rowOff>
    </xdr:to>
    <xdr:sp>
      <xdr:nvSpPr>
        <xdr:cNvPr id="55" name="Line 737"/>
        <xdr:cNvSpPr>
          <a:spLocks noChangeAspect="1"/>
        </xdr:cNvSpPr>
      </xdr:nvSpPr>
      <xdr:spPr>
        <a:xfrm rot="16200000" flipV="1">
          <a:off x="1952625" y="94678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57150</xdr:rowOff>
    </xdr:from>
    <xdr:to>
      <xdr:col>7</xdr:col>
      <xdr:colOff>66675</xdr:colOff>
      <xdr:row>68</xdr:row>
      <xdr:rowOff>114300</xdr:rowOff>
    </xdr:to>
    <xdr:sp>
      <xdr:nvSpPr>
        <xdr:cNvPr id="56" name="TextBox 738"/>
        <xdr:cNvSpPr txBox="1">
          <a:spLocks noChangeArrowheads="1"/>
        </xdr:cNvSpPr>
      </xdr:nvSpPr>
      <xdr:spPr>
        <a:xfrm>
          <a:off x="2438400" y="11382375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svasata</a:t>
          </a:r>
        </a:p>
      </xdr:txBody>
    </xdr:sp>
    <xdr:clientData/>
  </xdr:twoCellAnchor>
  <xdr:twoCellAnchor>
    <xdr:from>
      <xdr:col>8</xdr:col>
      <xdr:colOff>295275</xdr:colOff>
      <xdr:row>103</xdr:row>
      <xdr:rowOff>114300</xdr:rowOff>
    </xdr:from>
    <xdr:to>
      <xdr:col>9</xdr:col>
      <xdr:colOff>342900</xdr:colOff>
      <xdr:row>104</xdr:row>
      <xdr:rowOff>104775</xdr:rowOff>
    </xdr:to>
    <xdr:sp>
      <xdr:nvSpPr>
        <xdr:cNvPr id="57" name="TextBox 739"/>
        <xdr:cNvSpPr txBox="1">
          <a:spLocks noChangeArrowheads="1"/>
        </xdr:cNvSpPr>
      </xdr:nvSpPr>
      <xdr:spPr>
        <a:xfrm>
          <a:off x="5172075" y="17306925"/>
          <a:ext cx="657225" cy="19050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Pagina 2</a:t>
          </a:r>
        </a:p>
      </xdr:txBody>
    </xdr:sp>
    <xdr:clientData/>
  </xdr:twoCellAnchor>
  <xdr:twoCellAnchor editAs="absolute">
    <xdr:from>
      <xdr:col>1</xdr:col>
      <xdr:colOff>419100</xdr:colOff>
      <xdr:row>54</xdr:row>
      <xdr:rowOff>133350</xdr:rowOff>
    </xdr:from>
    <xdr:to>
      <xdr:col>3</xdr:col>
      <xdr:colOff>238125</xdr:colOff>
      <xdr:row>63</xdr:row>
      <xdr:rowOff>19050</xdr:rowOff>
    </xdr:to>
    <xdr:grpSp>
      <xdr:nvGrpSpPr>
        <xdr:cNvPr id="58" name="Group 754"/>
        <xdr:cNvGrpSpPr>
          <a:grpSpLocks/>
        </xdr:cNvGrpSpPr>
      </xdr:nvGrpSpPr>
      <xdr:grpSpPr>
        <a:xfrm>
          <a:off x="1028700" y="9353550"/>
          <a:ext cx="1038225" cy="1343025"/>
          <a:chOff x="106" y="993"/>
          <a:chExt cx="109" cy="141"/>
        </a:xfrm>
        <a:solidFill>
          <a:srgbClr val="FFFFFF"/>
        </a:solidFill>
      </xdr:grpSpPr>
      <xdr:sp>
        <xdr:nvSpPr>
          <xdr:cNvPr id="59" name="Polygon 755"/>
          <xdr:cNvSpPr>
            <a:spLocks noChangeAspect="1"/>
          </xdr:cNvSpPr>
        </xdr:nvSpPr>
        <xdr:spPr>
          <a:xfrm>
            <a:off x="120" y="1004"/>
            <a:ext cx="81" cy="115"/>
          </a:xfrm>
          <a:custGeom>
            <a:pathLst>
              <a:path h="115" w="81">
                <a:moveTo>
                  <a:pt x="0" y="0"/>
                </a:moveTo>
                <a:lnTo>
                  <a:pt x="81" y="0"/>
                </a:lnTo>
                <a:lnTo>
                  <a:pt x="66" y="35"/>
                </a:lnTo>
                <a:lnTo>
                  <a:pt x="65" y="115"/>
                </a:lnTo>
                <a:lnTo>
                  <a:pt x="16" y="115"/>
                </a:lnTo>
                <a:lnTo>
                  <a:pt x="15" y="37"/>
                </a:lnTo>
                <a:lnTo>
                  <a:pt x="14" y="32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56"/>
          <xdr:cNvSpPr>
            <a:spLocks/>
          </xdr:cNvSpPr>
        </xdr:nvSpPr>
        <xdr:spPr>
          <a:xfrm>
            <a:off x="137" y="1129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Polygon 757"/>
          <xdr:cNvSpPr>
            <a:spLocks noChangeAspect="1"/>
          </xdr:cNvSpPr>
        </xdr:nvSpPr>
        <xdr:spPr>
          <a:xfrm>
            <a:off x="184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758"/>
          <xdr:cNvSpPr>
            <a:spLocks/>
          </xdr:cNvSpPr>
        </xdr:nvSpPr>
        <xdr:spPr>
          <a:xfrm>
            <a:off x="122" y="993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759"/>
          <xdr:cNvSpPr>
            <a:spLocks/>
          </xdr:cNvSpPr>
        </xdr:nvSpPr>
        <xdr:spPr>
          <a:xfrm>
            <a:off x="199" y="994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Line 760"/>
          <xdr:cNvSpPr>
            <a:spLocks/>
          </xdr:cNvSpPr>
        </xdr:nvSpPr>
        <xdr:spPr>
          <a:xfrm>
            <a:off x="122" y="998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Line 761"/>
          <xdr:cNvSpPr>
            <a:spLocks/>
          </xdr:cNvSpPr>
        </xdr:nvSpPr>
        <xdr:spPr>
          <a:xfrm>
            <a:off x="137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Line 762"/>
          <xdr:cNvSpPr>
            <a:spLocks/>
          </xdr:cNvSpPr>
        </xdr:nvSpPr>
        <xdr:spPr>
          <a:xfrm>
            <a:off x="184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Polygon 763"/>
          <xdr:cNvSpPr>
            <a:spLocks noChangeAspect="1"/>
          </xdr:cNvSpPr>
        </xdr:nvSpPr>
        <xdr:spPr>
          <a:xfrm flipH="1">
            <a:off x="106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Arc 764"/>
          <xdr:cNvSpPr>
            <a:spLocks noChangeAspect="1"/>
          </xdr:cNvSpPr>
        </xdr:nvSpPr>
        <xdr:spPr>
          <a:xfrm rot="10800000">
            <a:off x="122" y="1004"/>
            <a:ext cx="78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87</xdr:row>
      <xdr:rowOff>19050</xdr:rowOff>
    </xdr:from>
    <xdr:to>
      <xdr:col>3</xdr:col>
      <xdr:colOff>19050</xdr:colOff>
      <xdr:row>91</xdr:row>
      <xdr:rowOff>114300</xdr:rowOff>
    </xdr:to>
    <xdr:grpSp>
      <xdr:nvGrpSpPr>
        <xdr:cNvPr id="69" name="Group 765"/>
        <xdr:cNvGrpSpPr>
          <a:grpSpLocks/>
        </xdr:cNvGrpSpPr>
      </xdr:nvGrpSpPr>
      <xdr:grpSpPr>
        <a:xfrm>
          <a:off x="1200150" y="14620875"/>
          <a:ext cx="647700" cy="742950"/>
          <a:chOff x="125" y="1531"/>
          <a:chExt cx="68" cy="78"/>
        </a:xfrm>
        <a:solidFill>
          <a:srgbClr val="FFFFFF"/>
        </a:solidFill>
      </xdr:grpSpPr>
      <xdr:sp>
        <xdr:nvSpPr>
          <xdr:cNvPr id="70" name="Oval 766"/>
          <xdr:cNvSpPr>
            <a:spLocks noChangeAspect="1"/>
          </xdr:cNvSpPr>
        </xdr:nvSpPr>
        <xdr:spPr>
          <a:xfrm>
            <a:off x="127" y="1543"/>
            <a:ext cx="64" cy="64"/>
          </a:xfrm>
          <a:prstGeom prst="ellipse">
            <a:avLst/>
          </a:prstGeom>
          <a:gradFill rotWithShape="1">
            <a:gsLst>
              <a:gs pos="0">
                <a:srgbClr val="B1B1B1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AutoShape 767"/>
          <xdr:cNvSpPr>
            <a:spLocks/>
          </xdr:cNvSpPr>
        </xdr:nvSpPr>
        <xdr:spPr>
          <a:xfrm>
            <a:off x="125" y="1541"/>
            <a:ext cx="68" cy="68"/>
          </a:xfrm>
          <a:prstGeom prst="donut">
            <a:avLst>
              <a:gd name="adj" fmla="val -45587"/>
            </a:avLst>
          </a:prstGeom>
          <a:pattFill prst="ltDnDiag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Line 768"/>
          <xdr:cNvSpPr>
            <a:spLocks/>
          </xdr:cNvSpPr>
        </xdr:nvSpPr>
        <xdr:spPr>
          <a:xfrm>
            <a:off x="129" y="153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Line 769"/>
          <xdr:cNvSpPr>
            <a:spLocks/>
          </xdr:cNvSpPr>
        </xdr:nvSpPr>
        <xdr:spPr>
          <a:xfrm>
            <a:off x="129" y="1532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770"/>
          <xdr:cNvSpPr>
            <a:spLocks/>
          </xdr:cNvSpPr>
        </xdr:nvSpPr>
        <xdr:spPr>
          <a:xfrm>
            <a:off x="190" y="1531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571500</xdr:colOff>
      <xdr:row>93</xdr:row>
      <xdr:rowOff>133350</xdr:rowOff>
    </xdr:from>
    <xdr:to>
      <xdr:col>3</xdr:col>
      <xdr:colOff>57150</xdr:colOff>
      <xdr:row>99</xdr:row>
      <xdr:rowOff>57150</xdr:rowOff>
    </xdr:to>
    <xdr:grpSp>
      <xdr:nvGrpSpPr>
        <xdr:cNvPr id="75" name="Group 771"/>
        <xdr:cNvGrpSpPr>
          <a:grpSpLocks/>
        </xdr:cNvGrpSpPr>
      </xdr:nvGrpSpPr>
      <xdr:grpSpPr>
        <a:xfrm>
          <a:off x="1181100" y="15706725"/>
          <a:ext cx="704850" cy="895350"/>
          <a:chOff x="123" y="1645"/>
          <a:chExt cx="74" cy="94"/>
        </a:xfrm>
        <a:solidFill>
          <a:srgbClr val="FFFFFF"/>
        </a:solidFill>
      </xdr:grpSpPr>
      <xdr:sp>
        <xdr:nvSpPr>
          <xdr:cNvPr id="76" name="Line 772"/>
          <xdr:cNvSpPr>
            <a:spLocks/>
          </xdr:cNvSpPr>
        </xdr:nvSpPr>
        <xdr:spPr>
          <a:xfrm>
            <a:off x="129" y="1729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7" name="Group 773"/>
          <xdr:cNvGrpSpPr>
            <a:grpSpLocks noChangeAspect="1"/>
          </xdr:cNvGrpSpPr>
        </xdr:nvGrpSpPr>
        <xdr:grpSpPr>
          <a:xfrm>
            <a:off x="123" y="1645"/>
            <a:ext cx="74" cy="74"/>
            <a:chOff x="195" y="1892"/>
            <a:chExt cx="70" cy="70"/>
          </a:xfrm>
          <a:solidFill>
            <a:srgbClr val="FFFFFF"/>
          </a:solidFill>
        </xdr:grpSpPr>
        <xdr:sp>
          <xdr:nvSpPr>
            <xdr:cNvPr id="78" name="Rectangle 774"/>
            <xdr:cNvSpPr>
              <a:spLocks noChangeAspect="1"/>
            </xdr:cNvSpPr>
          </xdr:nvSpPr>
          <xdr:spPr>
            <a:xfrm>
              <a:off x="195" y="1892"/>
              <a:ext cx="70" cy="70"/>
            </a:xfrm>
            <a:prstGeom prst="roundRect">
              <a:avLst/>
            </a:pr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9" name="Rectangle 775"/>
            <xdr:cNvSpPr>
              <a:spLocks noChangeAspect="1"/>
            </xdr:cNvSpPr>
          </xdr:nvSpPr>
          <xdr:spPr>
            <a:xfrm>
              <a:off x="198" y="1895"/>
              <a:ext cx="64" cy="64"/>
            </a:xfrm>
            <a:prstGeom prst="roundRect">
              <a:avLst/>
            </a:prstGeom>
            <a:gradFill rotWithShape="1">
              <a:gsLst>
                <a:gs pos="0">
                  <a:srgbClr val="777777"/>
                </a:gs>
                <a:gs pos="100000">
                  <a:srgbClr val="ECECEC"/>
                </a:gs>
              </a:gsLst>
              <a:path path="rect">
                <a:fillToRect l="50000" t="50000" r="50000" b="50000"/>
              </a:path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0" name="Line 776"/>
          <xdr:cNvSpPr>
            <a:spLocks/>
          </xdr:cNvSpPr>
        </xdr:nvSpPr>
        <xdr:spPr>
          <a:xfrm>
            <a:off x="126" y="1714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Line 777"/>
          <xdr:cNvSpPr>
            <a:spLocks/>
          </xdr:cNvSpPr>
        </xdr:nvSpPr>
        <xdr:spPr>
          <a:xfrm>
            <a:off x="194" y="1711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09600" y="161925"/>
          <a:ext cx="5486400" cy="32385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Progetto di un sistema per l'evacuazione delle acque meteoriche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26</xdr:row>
      <xdr:rowOff>57150</xdr:rowOff>
    </xdr:to>
    <xdr:sp>
      <xdr:nvSpPr>
        <xdr:cNvPr id="2" name="TextBox 30"/>
        <xdr:cNvSpPr txBox="1">
          <a:spLocks noChangeArrowheads="1"/>
        </xdr:cNvSpPr>
      </xdr:nvSpPr>
      <xdr:spPr>
        <a:xfrm>
          <a:off x="609600" y="439102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Canale di gronda trapezoidale</a:t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0</xdr:colOff>
      <xdr:row>13</xdr:row>
      <xdr:rowOff>0</xdr:rowOff>
    </xdr:to>
    <xdr:sp>
      <xdr:nvSpPr>
        <xdr:cNvPr id="3" name="TextBox 34"/>
        <xdr:cNvSpPr txBox="1">
          <a:spLocks noChangeArrowheads="1"/>
        </xdr:cNvSpPr>
      </xdr:nvSpPr>
      <xdr:spPr>
        <a:xfrm>
          <a:off x="609600" y="1885950"/>
          <a:ext cx="5486400" cy="219075"/>
        </a:xfrm>
        <a:prstGeom prst="rect">
          <a:avLst/>
        </a:prstGeom>
        <a:gradFill rotWithShape="1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DATI</a:t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3</xdr:col>
      <xdr:colOff>95250</xdr:colOff>
      <xdr:row>21</xdr:row>
      <xdr:rowOff>76200</xdr:rowOff>
    </xdr:to>
    <xdr:sp>
      <xdr:nvSpPr>
        <xdr:cNvPr id="4" name="TextBox 618"/>
        <xdr:cNvSpPr txBox="1">
          <a:spLocks noChangeArrowheads="1"/>
        </xdr:cNvSpPr>
      </xdr:nvSpPr>
      <xdr:spPr>
        <a:xfrm>
          <a:off x="619125" y="3562350"/>
          <a:ext cx="1304925" cy="180975"/>
        </a:xfrm>
        <a:prstGeom prst="rect">
          <a:avLst/>
        </a:prstGeom>
        <a:gradFill rotWithShape="1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Prime elaborazioni</a:t>
          </a:r>
        </a:p>
      </xdr:txBody>
    </xdr:sp>
    <xdr:clientData/>
  </xdr:twoCellAnchor>
  <xdr:twoCellAnchor>
    <xdr:from>
      <xdr:col>2</xdr:col>
      <xdr:colOff>95250</xdr:colOff>
      <xdr:row>29</xdr:row>
      <xdr:rowOff>123825</xdr:rowOff>
    </xdr:from>
    <xdr:to>
      <xdr:col>5</xdr:col>
      <xdr:colOff>85725</xdr:colOff>
      <xdr:row>34</xdr:row>
      <xdr:rowOff>114300</xdr:rowOff>
    </xdr:to>
    <xdr:grpSp>
      <xdr:nvGrpSpPr>
        <xdr:cNvPr id="5" name="Group 651"/>
        <xdr:cNvGrpSpPr>
          <a:grpSpLocks/>
        </xdr:cNvGrpSpPr>
      </xdr:nvGrpSpPr>
      <xdr:grpSpPr>
        <a:xfrm>
          <a:off x="1314450" y="5162550"/>
          <a:ext cx="1819275" cy="876300"/>
          <a:chOff x="123" y="538"/>
          <a:chExt cx="191" cy="92"/>
        </a:xfrm>
        <a:solidFill>
          <a:srgbClr val="FFFFFF"/>
        </a:solidFill>
      </xdr:grpSpPr>
      <xdr:sp>
        <xdr:nvSpPr>
          <xdr:cNvPr id="6" name="Line 625"/>
          <xdr:cNvSpPr>
            <a:spLocks noChangeAspect="1"/>
          </xdr:cNvSpPr>
        </xdr:nvSpPr>
        <xdr:spPr>
          <a:xfrm>
            <a:off x="180" y="538"/>
            <a:ext cx="0" cy="3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26"/>
          <xdr:cNvSpPr>
            <a:spLocks noChangeAspect="1"/>
          </xdr:cNvSpPr>
        </xdr:nvSpPr>
        <xdr:spPr>
          <a:xfrm>
            <a:off x="274" y="540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27"/>
          <xdr:cNvSpPr>
            <a:spLocks noChangeAspect="1"/>
          </xdr:cNvSpPr>
        </xdr:nvSpPr>
        <xdr:spPr>
          <a:xfrm>
            <a:off x="183" y="548"/>
            <a:ext cx="89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28"/>
          <xdr:cNvSpPr>
            <a:spLocks noChangeAspect="1"/>
          </xdr:cNvSpPr>
        </xdr:nvSpPr>
        <xdr:spPr>
          <a:xfrm rot="16200000">
            <a:off x="131" y="564"/>
            <a:ext cx="0" cy="6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29"/>
          <xdr:cNvSpPr>
            <a:spLocks noChangeAspect="1"/>
          </xdr:cNvSpPr>
        </xdr:nvSpPr>
        <xdr:spPr>
          <a:xfrm rot="16200000">
            <a:off x="124" y="630"/>
            <a:ext cx="46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30"/>
          <xdr:cNvSpPr>
            <a:spLocks noChangeAspect="1"/>
          </xdr:cNvSpPr>
        </xdr:nvSpPr>
        <xdr:spPr>
          <a:xfrm rot="16200000">
            <a:off x="123" y="562"/>
            <a:ext cx="16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Polygon 631"/>
          <xdr:cNvSpPr>
            <a:spLocks/>
          </xdr:cNvSpPr>
        </xdr:nvSpPr>
        <xdr:spPr>
          <a:xfrm>
            <a:off x="163" y="557"/>
            <a:ext cx="111" cy="72"/>
          </a:xfrm>
          <a:custGeom>
            <a:pathLst>
              <a:path h="72" w="111">
                <a:moveTo>
                  <a:pt x="8" y="13"/>
                </a:moveTo>
                <a:lnTo>
                  <a:pt x="9" y="20"/>
                </a:lnTo>
                <a:cubicBezTo>
                  <a:pt x="8" y="21"/>
                  <a:pt x="4" y="21"/>
                  <a:pt x="3" y="20"/>
                </a:cubicBezTo>
                <a:cubicBezTo>
                  <a:pt x="2" y="19"/>
                  <a:pt x="0" y="16"/>
                  <a:pt x="0" y="16"/>
                </a:cubicBezTo>
                <a:cubicBezTo>
                  <a:pt x="0" y="15"/>
                  <a:pt x="0" y="11"/>
                  <a:pt x="1" y="10"/>
                </a:cubicBezTo>
                <a:cubicBezTo>
                  <a:pt x="2" y="9"/>
                  <a:pt x="6" y="6"/>
                  <a:pt x="8" y="7"/>
                </a:cubicBezTo>
                <a:cubicBezTo>
                  <a:pt x="12" y="7"/>
                  <a:pt x="15" y="9"/>
                  <a:pt x="15" y="15"/>
                </a:cubicBezTo>
                <a:lnTo>
                  <a:pt x="15" y="69"/>
                </a:lnTo>
                <a:lnTo>
                  <a:pt x="16" y="71"/>
                </a:lnTo>
                <a:lnTo>
                  <a:pt x="18" y="72"/>
                </a:lnTo>
                <a:lnTo>
                  <a:pt x="109" y="72"/>
                </a:lnTo>
                <a:lnTo>
                  <a:pt x="111" y="70"/>
                </a:lnTo>
                <a:lnTo>
                  <a:pt x="111" y="67"/>
                </a:lnTo>
                <a:lnTo>
                  <a:pt x="111" y="0"/>
                </a:lnTo>
                <a:lnTo>
                  <a:pt x="101" y="10"/>
                </a:lnTo>
              </a:path>
            </a:pathLst>
          </a:cu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50800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48"/>
          <xdr:cNvSpPr>
            <a:spLocks noChangeAspect="1"/>
          </xdr:cNvSpPr>
        </xdr:nvSpPr>
        <xdr:spPr>
          <a:xfrm rot="16200000">
            <a:off x="263" y="555"/>
            <a:ext cx="22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649"/>
          <xdr:cNvSpPr txBox="1">
            <a:spLocks noChangeArrowheads="1"/>
          </xdr:cNvSpPr>
        </xdr:nvSpPr>
        <xdr:spPr>
          <a:xfrm>
            <a:off x="286" y="550"/>
            <a:ext cx="28" cy="19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</xdr:grpSp>
    <xdr:clientData/>
  </xdr:twoCellAnchor>
  <xdr:twoCellAnchor>
    <xdr:from>
      <xdr:col>2</xdr:col>
      <xdr:colOff>19050</xdr:colOff>
      <xdr:row>26</xdr:row>
      <xdr:rowOff>142875</xdr:rowOff>
    </xdr:from>
    <xdr:to>
      <xdr:col>4</xdr:col>
      <xdr:colOff>381000</xdr:colOff>
      <xdr:row>28</xdr:row>
      <xdr:rowOff>123825</xdr:rowOff>
    </xdr:to>
    <xdr:sp>
      <xdr:nvSpPr>
        <xdr:cNvPr id="15" name="TextBox 650"/>
        <xdr:cNvSpPr txBox="1">
          <a:spLocks noChangeArrowheads="1"/>
        </xdr:cNvSpPr>
      </xdr:nvSpPr>
      <xdr:spPr>
        <a:xfrm>
          <a:off x="1238250" y="4695825"/>
          <a:ext cx="1581150" cy="30480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Sezione della grondaia
Misure in mm</a:t>
          </a:r>
        </a:p>
      </xdr:txBody>
    </xdr:sp>
    <xdr:clientData/>
  </xdr:twoCellAnchor>
  <xdr:twoCellAnchor>
    <xdr:from>
      <xdr:col>2</xdr:col>
      <xdr:colOff>495300</xdr:colOff>
      <xdr:row>57</xdr:row>
      <xdr:rowOff>95250</xdr:rowOff>
    </xdr:from>
    <xdr:to>
      <xdr:col>3</xdr:col>
      <xdr:colOff>438150</xdr:colOff>
      <xdr:row>57</xdr:row>
      <xdr:rowOff>95250</xdr:rowOff>
    </xdr:to>
    <xdr:sp>
      <xdr:nvSpPr>
        <xdr:cNvPr id="16" name="Line 708"/>
        <xdr:cNvSpPr>
          <a:spLocks noChangeAspect="1"/>
        </xdr:cNvSpPr>
      </xdr:nvSpPr>
      <xdr:spPr>
        <a:xfrm rot="16200000" flipV="1">
          <a:off x="1714500" y="98012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9</xdr:col>
      <xdr:colOff>581025</xdr:colOff>
      <xdr:row>51</xdr:row>
      <xdr:rowOff>133350</xdr:rowOff>
    </xdr:to>
    <xdr:sp>
      <xdr:nvSpPr>
        <xdr:cNvPr id="17" name="Rectangle 709"/>
        <xdr:cNvSpPr>
          <a:spLocks/>
        </xdr:cNvSpPr>
      </xdr:nvSpPr>
      <xdr:spPr>
        <a:xfrm>
          <a:off x="609600" y="8791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41</xdr:row>
      <xdr:rowOff>38100</xdr:rowOff>
    </xdr:from>
    <xdr:to>
      <xdr:col>3</xdr:col>
      <xdr:colOff>142875</xdr:colOff>
      <xdr:row>50</xdr:row>
      <xdr:rowOff>0</xdr:rowOff>
    </xdr:to>
    <xdr:grpSp>
      <xdr:nvGrpSpPr>
        <xdr:cNvPr id="18" name="Group 710"/>
        <xdr:cNvGrpSpPr>
          <a:grpSpLocks/>
        </xdr:cNvGrpSpPr>
      </xdr:nvGrpSpPr>
      <xdr:grpSpPr>
        <a:xfrm>
          <a:off x="1066800" y="7096125"/>
          <a:ext cx="904875" cy="1476375"/>
          <a:chOff x="114" y="663"/>
          <a:chExt cx="95" cy="149"/>
        </a:xfrm>
        <a:solidFill>
          <a:srgbClr val="FFFFFF"/>
        </a:solidFill>
      </xdr:grpSpPr>
      <xdr:sp>
        <xdr:nvSpPr>
          <xdr:cNvPr id="19" name="Line 711"/>
          <xdr:cNvSpPr>
            <a:spLocks/>
          </xdr:cNvSpPr>
        </xdr:nvSpPr>
        <xdr:spPr>
          <a:xfrm>
            <a:off x="129" y="664"/>
            <a:ext cx="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Polygon 712"/>
          <xdr:cNvSpPr>
            <a:spLocks noChangeAspect="1"/>
          </xdr:cNvSpPr>
        </xdr:nvSpPr>
        <xdr:spPr>
          <a:xfrm>
            <a:off x="129" y="678"/>
            <a:ext cx="65" cy="120"/>
          </a:xfrm>
          <a:custGeom>
            <a:pathLst>
              <a:path h="163" w="50">
                <a:moveTo>
                  <a:pt x="0" y="0"/>
                </a:moveTo>
                <a:lnTo>
                  <a:pt x="50" y="0"/>
                </a:lnTo>
                <a:lnTo>
                  <a:pt x="50" y="163"/>
                </a:lnTo>
                <a:lnTo>
                  <a:pt x="0" y="163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C1C1C1"/>
              </a:gs>
              <a:gs pos="50000">
                <a:srgbClr val="FFFFFF"/>
              </a:gs>
              <a:gs pos="100000">
                <a:srgbClr val="C1C1C1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13"/>
          <xdr:cNvSpPr>
            <a:spLocks/>
          </xdr:cNvSpPr>
        </xdr:nvSpPr>
        <xdr:spPr>
          <a:xfrm>
            <a:off x="130" y="808"/>
            <a:ext cx="6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14"/>
          <xdr:cNvSpPr>
            <a:spLocks/>
          </xdr:cNvSpPr>
        </xdr:nvSpPr>
        <xdr:spPr>
          <a:xfrm>
            <a:off x="129" y="797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715"/>
          <xdr:cNvSpPr>
            <a:spLocks noChangeAspect="1"/>
          </xdr:cNvSpPr>
        </xdr:nvSpPr>
        <xdr:spPr>
          <a:xfrm>
            <a:off x="114" y="676"/>
            <a:ext cx="15" cy="122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Polygon 716"/>
          <xdr:cNvSpPr>
            <a:spLocks noChangeAspect="1"/>
          </xdr:cNvSpPr>
        </xdr:nvSpPr>
        <xdr:spPr>
          <a:xfrm flipH="1">
            <a:off x="194" y="676"/>
            <a:ext cx="15" cy="122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717"/>
          <xdr:cNvSpPr>
            <a:spLocks/>
          </xdr:cNvSpPr>
        </xdr:nvSpPr>
        <xdr:spPr>
          <a:xfrm>
            <a:off x="194" y="797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18"/>
          <xdr:cNvSpPr>
            <a:spLocks/>
          </xdr:cNvSpPr>
        </xdr:nvSpPr>
        <xdr:spPr>
          <a:xfrm>
            <a:off x="129" y="663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9"/>
          <xdr:cNvSpPr>
            <a:spLocks/>
          </xdr:cNvSpPr>
        </xdr:nvSpPr>
        <xdr:spPr>
          <a:xfrm>
            <a:off x="194" y="663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Arc 720"/>
          <xdr:cNvSpPr>
            <a:spLocks noChangeAspect="1"/>
          </xdr:cNvSpPr>
        </xdr:nvSpPr>
        <xdr:spPr>
          <a:xfrm rot="10800000">
            <a:off x="129" y="676"/>
            <a:ext cx="65" cy="9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721"/>
          <xdr:cNvSpPr>
            <a:spLocks/>
          </xdr:cNvSpPr>
        </xdr:nvSpPr>
        <xdr:spPr>
          <a:xfrm>
            <a:off x="127" y="798"/>
            <a:ext cx="70" cy="0"/>
          </a:xfrm>
          <a:prstGeom prst="line">
            <a:avLst/>
          </a:prstGeom>
          <a:noFill/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69</xdr:row>
      <xdr:rowOff>66675</xdr:rowOff>
    </xdr:from>
    <xdr:to>
      <xdr:col>3</xdr:col>
      <xdr:colOff>295275</xdr:colOff>
      <xdr:row>74</xdr:row>
      <xdr:rowOff>114300</xdr:rowOff>
    </xdr:to>
    <xdr:sp>
      <xdr:nvSpPr>
        <xdr:cNvPr id="30" name="Line 722"/>
        <xdr:cNvSpPr>
          <a:spLocks noChangeAspect="1"/>
        </xdr:cNvSpPr>
      </xdr:nvSpPr>
      <xdr:spPr>
        <a:xfrm rot="16200000">
          <a:off x="2124075" y="11715750"/>
          <a:ext cx="0" cy="8572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66675</xdr:rowOff>
    </xdr:from>
    <xdr:to>
      <xdr:col>3</xdr:col>
      <xdr:colOff>371475</xdr:colOff>
      <xdr:row>69</xdr:row>
      <xdr:rowOff>66675</xdr:rowOff>
    </xdr:to>
    <xdr:sp>
      <xdr:nvSpPr>
        <xdr:cNvPr id="31" name="Line 723"/>
        <xdr:cNvSpPr>
          <a:spLocks noChangeAspect="1"/>
        </xdr:cNvSpPr>
      </xdr:nvSpPr>
      <xdr:spPr>
        <a:xfrm rot="16200000" flipV="1">
          <a:off x="1895475" y="117157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74</xdr:row>
      <xdr:rowOff>114300</xdr:rowOff>
    </xdr:from>
    <xdr:to>
      <xdr:col>3</xdr:col>
      <xdr:colOff>342900</xdr:colOff>
      <xdr:row>74</xdr:row>
      <xdr:rowOff>114300</xdr:rowOff>
    </xdr:to>
    <xdr:sp>
      <xdr:nvSpPr>
        <xdr:cNvPr id="32" name="Line 724"/>
        <xdr:cNvSpPr>
          <a:spLocks noChangeAspect="1"/>
        </xdr:cNvSpPr>
      </xdr:nvSpPr>
      <xdr:spPr>
        <a:xfrm rot="16200000" flipV="1">
          <a:off x="1619250" y="125730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123825</xdr:rowOff>
    </xdr:from>
    <xdr:to>
      <xdr:col>3</xdr:col>
      <xdr:colOff>228600</xdr:colOff>
      <xdr:row>77</xdr:row>
      <xdr:rowOff>9525</xdr:rowOff>
    </xdr:to>
    <xdr:grpSp>
      <xdr:nvGrpSpPr>
        <xdr:cNvPr id="33" name="Group 725"/>
        <xdr:cNvGrpSpPr>
          <a:grpSpLocks/>
        </xdr:cNvGrpSpPr>
      </xdr:nvGrpSpPr>
      <xdr:grpSpPr>
        <a:xfrm>
          <a:off x="1019175" y="11610975"/>
          <a:ext cx="1038225" cy="1343025"/>
          <a:chOff x="107" y="1225"/>
          <a:chExt cx="109" cy="141"/>
        </a:xfrm>
        <a:solidFill>
          <a:srgbClr val="FFFFFF"/>
        </a:solidFill>
      </xdr:grpSpPr>
      <xdr:sp>
        <xdr:nvSpPr>
          <xdr:cNvPr id="34" name="Polygon 726"/>
          <xdr:cNvSpPr>
            <a:spLocks noChangeAspect="1"/>
          </xdr:cNvSpPr>
        </xdr:nvSpPr>
        <xdr:spPr>
          <a:xfrm>
            <a:off x="121" y="1236"/>
            <a:ext cx="81" cy="116"/>
          </a:xfrm>
          <a:custGeom>
            <a:pathLst>
              <a:path h="119" w="81">
                <a:moveTo>
                  <a:pt x="0" y="0"/>
                </a:moveTo>
                <a:lnTo>
                  <a:pt x="81" y="0"/>
                </a:lnTo>
                <a:lnTo>
                  <a:pt x="64" y="96"/>
                </a:lnTo>
                <a:lnTo>
                  <a:pt x="64" y="119"/>
                </a:lnTo>
                <a:lnTo>
                  <a:pt x="17" y="119"/>
                </a:lnTo>
                <a:lnTo>
                  <a:pt x="17" y="9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27"/>
          <xdr:cNvSpPr>
            <a:spLocks/>
          </xdr:cNvSpPr>
        </xdr:nvSpPr>
        <xdr:spPr>
          <a:xfrm>
            <a:off x="138" y="1361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Polygon 728"/>
          <xdr:cNvSpPr>
            <a:spLocks noChangeAspect="1"/>
          </xdr:cNvSpPr>
        </xdr:nvSpPr>
        <xdr:spPr>
          <a:xfrm>
            <a:off x="185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Polygon 729"/>
          <xdr:cNvSpPr>
            <a:spLocks noChangeAspect="1"/>
          </xdr:cNvSpPr>
        </xdr:nvSpPr>
        <xdr:spPr>
          <a:xfrm flipH="1">
            <a:off x="107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730"/>
          <xdr:cNvSpPr>
            <a:spLocks/>
          </xdr:cNvSpPr>
        </xdr:nvSpPr>
        <xdr:spPr>
          <a:xfrm>
            <a:off x="123" y="1230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731"/>
          <xdr:cNvSpPr>
            <a:spLocks/>
          </xdr:cNvSpPr>
        </xdr:nvSpPr>
        <xdr:spPr>
          <a:xfrm>
            <a:off x="138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732"/>
          <xdr:cNvSpPr>
            <a:spLocks/>
          </xdr:cNvSpPr>
        </xdr:nvSpPr>
        <xdr:spPr>
          <a:xfrm>
            <a:off x="185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Arc 733"/>
          <xdr:cNvSpPr>
            <a:spLocks noChangeAspect="1"/>
          </xdr:cNvSpPr>
        </xdr:nvSpPr>
        <xdr:spPr>
          <a:xfrm rot="10800000">
            <a:off x="122" y="1236"/>
            <a:ext cx="79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734"/>
          <xdr:cNvSpPr>
            <a:spLocks/>
          </xdr:cNvSpPr>
        </xdr:nvSpPr>
        <xdr:spPr>
          <a:xfrm>
            <a:off x="201" y="1226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735"/>
          <xdr:cNvSpPr>
            <a:spLocks/>
          </xdr:cNvSpPr>
        </xdr:nvSpPr>
        <xdr:spPr>
          <a:xfrm>
            <a:off x="122" y="1225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9525</xdr:colOff>
      <xdr:row>38</xdr:row>
      <xdr:rowOff>0</xdr:rowOff>
    </xdr:from>
    <xdr:to>
      <xdr:col>10</xdr:col>
      <xdr:colOff>9525</xdr:colOff>
      <xdr:row>39</xdr:row>
      <xdr:rowOff>57150</xdr:rowOff>
    </xdr:to>
    <xdr:sp>
      <xdr:nvSpPr>
        <xdr:cNvPr id="44" name="TextBox 736"/>
        <xdr:cNvSpPr txBox="1">
          <a:spLocks noChangeArrowheads="1"/>
        </xdr:cNvSpPr>
      </xdr:nvSpPr>
      <xdr:spPr>
        <a:xfrm>
          <a:off x="619125" y="65722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Bocche d'efflusso</a:t>
          </a:r>
        </a:p>
      </xdr:txBody>
    </xdr:sp>
    <xdr:clientData/>
  </xdr:twoCellAnchor>
  <xdr:twoCellAnchor>
    <xdr:from>
      <xdr:col>1</xdr:col>
      <xdr:colOff>9525</xdr:colOff>
      <xdr:row>65</xdr:row>
      <xdr:rowOff>76200</xdr:rowOff>
    </xdr:from>
    <xdr:to>
      <xdr:col>9</xdr:col>
      <xdr:colOff>590550</xdr:colOff>
      <xdr:row>65</xdr:row>
      <xdr:rowOff>152400</xdr:rowOff>
    </xdr:to>
    <xdr:sp>
      <xdr:nvSpPr>
        <xdr:cNvPr id="45" name="Rectangle 737"/>
        <xdr:cNvSpPr>
          <a:spLocks/>
        </xdr:cNvSpPr>
      </xdr:nvSpPr>
      <xdr:spPr>
        <a:xfrm>
          <a:off x="619125" y="11077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581025</xdr:colOff>
      <xdr:row>52</xdr:row>
      <xdr:rowOff>104775</xdr:rowOff>
    </xdr:to>
    <xdr:sp>
      <xdr:nvSpPr>
        <xdr:cNvPr id="46" name="Rectangle 738"/>
        <xdr:cNvSpPr>
          <a:spLocks/>
        </xdr:cNvSpPr>
      </xdr:nvSpPr>
      <xdr:spPr>
        <a:xfrm>
          <a:off x="609600" y="892492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600075</xdr:colOff>
      <xdr:row>40</xdr:row>
      <xdr:rowOff>0</xdr:rowOff>
    </xdr:from>
    <xdr:to>
      <xdr:col>7</xdr:col>
      <xdr:colOff>57150</xdr:colOff>
      <xdr:row>41</xdr:row>
      <xdr:rowOff>57150</xdr:rowOff>
    </xdr:to>
    <xdr:sp>
      <xdr:nvSpPr>
        <xdr:cNvPr id="47" name="TextBox 739"/>
        <xdr:cNvSpPr txBox="1">
          <a:spLocks noChangeArrowheads="1"/>
        </xdr:cNvSpPr>
      </xdr:nvSpPr>
      <xdr:spPr>
        <a:xfrm>
          <a:off x="2428875" y="6896100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a spigoli vivi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10</xdr:col>
      <xdr:colOff>0</xdr:colOff>
      <xdr:row>82</xdr:row>
      <xdr:rowOff>57150</xdr:rowOff>
    </xdr:to>
    <xdr:sp>
      <xdr:nvSpPr>
        <xdr:cNvPr id="48" name="TextBox 740"/>
        <xdr:cNvSpPr txBox="1">
          <a:spLocks noChangeArrowheads="1"/>
        </xdr:cNvSpPr>
      </xdr:nvSpPr>
      <xdr:spPr>
        <a:xfrm>
          <a:off x="609600" y="1359217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Pluviale</a:t>
          </a:r>
        </a:p>
      </xdr:txBody>
    </xdr:sp>
    <xdr:clientData/>
  </xdr:twoCellAnchor>
  <xdr:twoCellAnchor>
    <xdr:from>
      <xdr:col>4</xdr:col>
      <xdr:colOff>19050</xdr:colOff>
      <xdr:row>53</xdr:row>
      <xdr:rowOff>85725</xdr:rowOff>
    </xdr:from>
    <xdr:to>
      <xdr:col>7</xdr:col>
      <xdr:colOff>66675</xdr:colOff>
      <xdr:row>54</xdr:row>
      <xdr:rowOff>142875</xdr:rowOff>
    </xdr:to>
    <xdr:sp>
      <xdr:nvSpPr>
        <xdr:cNvPr id="49" name="TextBox 741"/>
        <xdr:cNvSpPr txBox="1">
          <a:spLocks noChangeArrowheads="1"/>
        </xdr:cNvSpPr>
      </xdr:nvSpPr>
      <xdr:spPr>
        <a:xfrm>
          <a:off x="2457450" y="9144000"/>
          <a:ext cx="187642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con piccolo svaso</a:t>
          </a:r>
        </a:p>
      </xdr:txBody>
    </xdr:sp>
    <xdr:clientData/>
  </xdr:twoCellAnchor>
  <xdr:twoCellAnchor>
    <xdr:from>
      <xdr:col>3</xdr:col>
      <xdr:colOff>247650</xdr:colOff>
      <xdr:row>55</xdr:row>
      <xdr:rowOff>95250</xdr:rowOff>
    </xdr:from>
    <xdr:to>
      <xdr:col>3</xdr:col>
      <xdr:colOff>247650</xdr:colOff>
      <xdr:row>57</xdr:row>
      <xdr:rowOff>95250</xdr:rowOff>
    </xdr:to>
    <xdr:sp>
      <xdr:nvSpPr>
        <xdr:cNvPr id="50" name="Line 742"/>
        <xdr:cNvSpPr>
          <a:spLocks noChangeAspect="1"/>
        </xdr:cNvSpPr>
      </xdr:nvSpPr>
      <xdr:spPr>
        <a:xfrm rot="16200000">
          <a:off x="2076450" y="9477375"/>
          <a:ext cx="0" cy="3238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85725</xdr:rowOff>
    </xdr:from>
    <xdr:to>
      <xdr:col>3</xdr:col>
      <xdr:colOff>428625</xdr:colOff>
      <xdr:row>55</xdr:row>
      <xdr:rowOff>85725</xdr:rowOff>
    </xdr:to>
    <xdr:sp>
      <xdr:nvSpPr>
        <xdr:cNvPr id="51" name="Line 743"/>
        <xdr:cNvSpPr>
          <a:spLocks noChangeAspect="1"/>
        </xdr:cNvSpPr>
      </xdr:nvSpPr>
      <xdr:spPr>
        <a:xfrm rot="16200000" flipV="1">
          <a:off x="1952625" y="94678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57150</xdr:rowOff>
    </xdr:from>
    <xdr:to>
      <xdr:col>7</xdr:col>
      <xdr:colOff>66675</xdr:colOff>
      <xdr:row>68</xdr:row>
      <xdr:rowOff>114300</xdr:rowOff>
    </xdr:to>
    <xdr:sp>
      <xdr:nvSpPr>
        <xdr:cNvPr id="52" name="TextBox 744"/>
        <xdr:cNvSpPr txBox="1">
          <a:spLocks noChangeArrowheads="1"/>
        </xdr:cNvSpPr>
      </xdr:nvSpPr>
      <xdr:spPr>
        <a:xfrm>
          <a:off x="2438400" y="11382375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svasata</a:t>
          </a:r>
        </a:p>
      </xdr:txBody>
    </xdr:sp>
    <xdr:clientData/>
  </xdr:twoCellAnchor>
  <xdr:twoCellAnchor>
    <xdr:from>
      <xdr:col>8</xdr:col>
      <xdr:colOff>295275</xdr:colOff>
      <xdr:row>103</xdr:row>
      <xdr:rowOff>114300</xdr:rowOff>
    </xdr:from>
    <xdr:to>
      <xdr:col>9</xdr:col>
      <xdr:colOff>342900</xdr:colOff>
      <xdr:row>104</xdr:row>
      <xdr:rowOff>104775</xdr:rowOff>
    </xdr:to>
    <xdr:sp>
      <xdr:nvSpPr>
        <xdr:cNvPr id="53" name="TextBox 745"/>
        <xdr:cNvSpPr txBox="1">
          <a:spLocks noChangeArrowheads="1"/>
        </xdr:cNvSpPr>
      </xdr:nvSpPr>
      <xdr:spPr>
        <a:xfrm>
          <a:off x="5172075" y="17306925"/>
          <a:ext cx="657225" cy="19050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Pagina 2</a:t>
          </a:r>
        </a:p>
      </xdr:txBody>
    </xdr:sp>
    <xdr:clientData/>
  </xdr:twoCellAnchor>
  <xdr:twoCellAnchor editAs="absolute">
    <xdr:from>
      <xdr:col>1</xdr:col>
      <xdr:colOff>381000</xdr:colOff>
      <xdr:row>54</xdr:row>
      <xdr:rowOff>133350</xdr:rowOff>
    </xdr:from>
    <xdr:to>
      <xdr:col>3</xdr:col>
      <xdr:colOff>200025</xdr:colOff>
      <xdr:row>63</xdr:row>
      <xdr:rowOff>19050</xdr:rowOff>
    </xdr:to>
    <xdr:grpSp>
      <xdr:nvGrpSpPr>
        <xdr:cNvPr id="54" name="Group 760"/>
        <xdr:cNvGrpSpPr>
          <a:grpSpLocks/>
        </xdr:cNvGrpSpPr>
      </xdr:nvGrpSpPr>
      <xdr:grpSpPr>
        <a:xfrm>
          <a:off x="990600" y="9353550"/>
          <a:ext cx="1038225" cy="1343025"/>
          <a:chOff x="106" y="993"/>
          <a:chExt cx="109" cy="141"/>
        </a:xfrm>
        <a:solidFill>
          <a:srgbClr val="FFFFFF"/>
        </a:solidFill>
      </xdr:grpSpPr>
      <xdr:sp>
        <xdr:nvSpPr>
          <xdr:cNvPr id="55" name="Polygon 761"/>
          <xdr:cNvSpPr>
            <a:spLocks noChangeAspect="1"/>
          </xdr:cNvSpPr>
        </xdr:nvSpPr>
        <xdr:spPr>
          <a:xfrm>
            <a:off x="120" y="1004"/>
            <a:ext cx="81" cy="115"/>
          </a:xfrm>
          <a:custGeom>
            <a:pathLst>
              <a:path h="115" w="81">
                <a:moveTo>
                  <a:pt x="0" y="0"/>
                </a:moveTo>
                <a:lnTo>
                  <a:pt x="81" y="0"/>
                </a:lnTo>
                <a:lnTo>
                  <a:pt x="66" y="35"/>
                </a:lnTo>
                <a:lnTo>
                  <a:pt x="65" y="115"/>
                </a:lnTo>
                <a:lnTo>
                  <a:pt x="16" y="115"/>
                </a:lnTo>
                <a:lnTo>
                  <a:pt x="15" y="37"/>
                </a:lnTo>
                <a:lnTo>
                  <a:pt x="14" y="32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762"/>
          <xdr:cNvSpPr>
            <a:spLocks/>
          </xdr:cNvSpPr>
        </xdr:nvSpPr>
        <xdr:spPr>
          <a:xfrm>
            <a:off x="137" y="1129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Polygon 763"/>
          <xdr:cNvSpPr>
            <a:spLocks noChangeAspect="1"/>
          </xdr:cNvSpPr>
        </xdr:nvSpPr>
        <xdr:spPr>
          <a:xfrm>
            <a:off x="184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764"/>
          <xdr:cNvSpPr>
            <a:spLocks/>
          </xdr:cNvSpPr>
        </xdr:nvSpPr>
        <xdr:spPr>
          <a:xfrm>
            <a:off x="122" y="993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765"/>
          <xdr:cNvSpPr>
            <a:spLocks/>
          </xdr:cNvSpPr>
        </xdr:nvSpPr>
        <xdr:spPr>
          <a:xfrm>
            <a:off x="199" y="994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766"/>
          <xdr:cNvSpPr>
            <a:spLocks/>
          </xdr:cNvSpPr>
        </xdr:nvSpPr>
        <xdr:spPr>
          <a:xfrm>
            <a:off x="122" y="998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Line 767"/>
          <xdr:cNvSpPr>
            <a:spLocks/>
          </xdr:cNvSpPr>
        </xdr:nvSpPr>
        <xdr:spPr>
          <a:xfrm>
            <a:off x="137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768"/>
          <xdr:cNvSpPr>
            <a:spLocks/>
          </xdr:cNvSpPr>
        </xdr:nvSpPr>
        <xdr:spPr>
          <a:xfrm>
            <a:off x="184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Polygon 769"/>
          <xdr:cNvSpPr>
            <a:spLocks noChangeAspect="1"/>
          </xdr:cNvSpPr>
        </xdr:nvSpPr>
        <xdr:spPr>
          <a:xfrm flipH="1">
            <a:off x="106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rc 770"/>
          <xdr:cNvSpPr>
            <a:spLocks noChangeAspect="1"/>
          </xdr:cNvSpPr>
        </xdr:nvSpPr>
        <xdr:spPr>
          <a:xfrm rot="10800000">
            <a:off x="122" y="1004"/>
            <a:ext cx="78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581025</xdr:colOff>
      <xdr:row>86</xdr:row>
      <xdr:rowOff>123825</xdr:rowOff>
    </xdr:from>
    <xdr:to>
      <xdr:col>3</xdr:col>
      <xdr:colOff>9525</xdr:colOff>
      <xdr:row>91</xdr:row>
      <xdr:rowOff>57150</xdr:rowOff>
    </xdr:to>
    <xdr:grpSp>
      <xdr:nvGrpSpPr>
        <xdr:cNvPr id="65" name="Group 771"/>
        <xdr:cNvGrpSpPr>
          <a:grpSpLocks/>
        </xdr:cNvGrpSpPr>
      </xdr:nvGrpSpPr>
      <xdr:grpSpPr>
        <a:xfrm>
          <a:off x="1190625" y="14563725"/>
          <a:ext cx="647700" cy="742950"/>
          <a:chOff x="125" y="1531"/>
          <a:chExt cx="68" cy="78"/>
        </a:xfrm>
        <a:solidFill>
          <a:srgbClr val="FFFFFF"/>
        </a:solidFill>
      </xdr:grpSpPr>
      <xdr:sp>
        <xdr:nvSpPr>
          <xdr:cNvPr id="66" name="Oval 772"/>
          <xdr:cNvSpPr>
            <a:spLocks noChangeAspect="1"/>
          </xdr:cNvSpPr>
        </xdr:nvSpPr>
        <xdr:spPr>
          <a:xfrm>
            <a:off x="127" y="1543"/>
            <a:ext cx="64" cy="64"/>
          </a:xfrm>
          <a:prstGeom prst="ellipse">
            <a:avLst/>
          </a:prstGeom>
          <a:gradFill rotWithShape="1">
            <a:gsLst>
              <a:gs pos="0">
                <a:srgbClr val="B1B1B1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AutoShape 773"/>
          <xdr:cNvSpPr>
            <a:spLocks/>
          </xdr:cNvSpPr>
        </xdr:nvSpPr>
        <xdr:spPr>
          <a:xfrm>
            <a:off x="125" y="1541"/>
            <a:ext cx="68" cy="68"/>
          </a:xfrm>
          <a:prstGeom prst="donut">
            <a:avLst>
              <a:gd name="adj" fmla="val -45587"/>
            </a:avLst>
          </a:prstGeom>
          <a:pattFill prst="ltDnDiag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Line 774"/>
          <xdr:cNvSpPr>
            <a:spLocks/>
          </xdr:cNvSpPr>
        </xdr:nvSpPr>
        <xdr:spPr>
          <a:xfrm>
            <a:off x="129" y="153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Line 775"/>
          <xdr:cNvSpPr>
            <a:spLocks/>
          </xdr:cNvSpPr>
        </xdr:nvSpPr>
        <xdr:spPr>
          <a:xfrm>
            <a:off x="129" y="1532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Line 776"/>
          <xdr:cNvSpPr>
            <a:spLocks/>
          </xdr:cNvSpPr>
        </xdr:nvSpPr>
        <xdr:spPr>
          <a:xfrm>
            <a:off x="190" y="1531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93</xdr:row>
      <xdr:rowOff>76200</xdr:rowOff>
    </xdr:from>
    <xdr:to>
      <xdr:col>3</xdr:col>
      <xdr:colOff>47625</xdr:colOff>
      <xdr:row>99</xdr:row>
      <xdr:rowOff>0</xdr:rowOff>
    </xdr:to>
    <xdr:grpSp>
      <xdr:nvGrpSpPr>
        <xdr:cNvPr id="71" name="Group 777"/>
        <xdr:cNvGrpSpPr>
          <a:grpSpLocks/>
        </xdr:cNvGrpSpPr>
      </xdr:nvGrpSpPr>
      <xdr:grpSpPr>
        <a:xfrm>
          <a:off x="1171575" y="15649575"/>
          <a:ext cx="704850" cy="895350"/>
          <a:chOff x="123" y="1645"/>
          <a:chExt cx="74" cy="94"/>
        </a:xfrm>
        <a:solidFill>
          <a:srgbClr val="FFFFFF"/>
        </a:solidFill>
      </xdr:grpSpPr>
      <xdr:sp>
        <xdr:nvSpPr>
          <xdr:cNvPr id="72" name="Line 778"/>
          <xdr:cNvSpPr>
            <a:spLocks/>
          </xdr:cNvSpPr>
        </xdr:nvSpPr>
        <xdr:spPr>
          <a:xfrm>
            <a:off x="129" y="1729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3" name="Group 779"/>
          <xdr:cNvGrpSpPr>
            <a:grpSpLocks noChangeAspect="1"/>
          </xdr:cNvGrpSpPr>
        </xdr:nvGrpSpPr>
        <xdr:grpSpPr>
          <a:xfrm>
            <a:off x="123" y="1645"/>
            <a:ext cx="74" cy="74"/>
            <a:chOff x="195" y="1892"/>
            <a:chExt cx="70" cy="70"/>
          </a:xfrm>
          <a:solidFill>
            <a:srgbClr val="FFFFFF"/>
          </a:solidFill>
        </xdr:grpSpPr>
        <xdr:sp>
          <xdr:nvSpPr>
            <xdr:cNvPr id="74" name="Rectangle 780"/>
            <xdr:cNvSpPr>
              <a:spLocks noChangeAspect="1"/>
            </xdr:cNvSpPr>
          </xdr:nvSpPr>
          <xdr:spPr>
            <a:xfrm>
              <a:off x="195" y="1892"/>
              <a:ext cx="70" cy="70"/>
            </a:xfrm>
            <a:prstGeom prst="roundRect">
              <a:avLst/>
            </a:pr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5" name="Rectangle 781"/>
            <xdr:cNvSpPr>
              <a:spLocks noChangeAspect="1"/>
            </xdr:cNvSpPr>
          </xdr:nvSpPr>
          <xdr:spPr>
            <a:xfrm>
              <a:off x="198" y="1895"/>
              <a:ext cx="64" cy="64"/>
            </a:xfrm>
            <a:prstGeom prst="roundRect">
              <a:avLst/>
            </a:prstGeom>
            <a:gradFill rotWithShape="1">
              <a:gsLst>
                <a:gs pos="0">
                  <a:srgbClr val="777777"/>
                </a:gs>
                <a:gs pos="100000">
                  <a:srgbClr val="ECECEC"/>
                </a:gs>
              </a:gsLst>
              <a:path path="rect">
                <a:fillToRect l="50000" t="50000" r="50000" b="50000"/>
              </a:path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76" name="Line 782"/>
          <xdr:cNvSpPr>
            <a:spLocks/>
          </xdr:cNvSpPr>
        </xdr:nvSpPr>
        <xdr:spPr>
          <a:xfrm>
            <a:off x="126" y="1714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Line 783"/>
          <xdr:cNvSpPr>
            <a:spLocks/>
          </xdr:cNvSpPr>
        </xdr:nvSpPr>
        <xdr:spPr>
          <a:xfrm>
            <a:off x="194" y="1711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495300</xdr:colOff>
      <xdr:row>57</xdr:row>
      <xdr:rowOff>95250</xdr:rowOff>
    </xdr:from>
    <xdr:to>
      <xdr:col>3</xdr:col>
      <xdr:colOff>438150</xdr:colOff>
      <xdr:row>57</xdr:row>
      <xdr:rowOff>95250</xdr:rowOff>
    </xdr:to>
    <xdr:sp>
      <xdr:nvSpPr>
        <xdr:cNvPr id="1" name="Line 1"/>
        <xdr:cNvSpPr>
          <a:spLocks noChangeAspect="1"/>
        </xdr:cNvSpPr>
      </xdr:nvSpPr>
      <xdr:spPr>
        <a:xfrm rot="16200000" flipV="1">
          <a:off x="1714500" y="9801225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9</xdr:col>
      <xdr:colOff>581025</xdr:colOff>
      <xdr:row>51</xdr:row>
      <xdr:rowOff>133350</xdr:rowOff>
    </xdr:to>
    <xdr:sp>
      <xdr:nvSpPr>
        <xdr:cNvPr id="2" name="Rectangle 2"/>
        <xdr:cNvSpPr>
          <a:spLocks/>
        </xdr:cNvSpPr>
      </xdr:nvSpPr>
      <xdr:spPr>
        <a:xfrm>
          <a:off x="609600" y="8791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09600" y="161925"/>
          <a:ext cx="5486400" cy="32385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Progetto di un sistema per l'evacuazione delle acque meteoriche</a:t>
          </a:r>
        </a:p>
      </xdr:txBody>
    </xdr:sp>
    <xdr:clientData/>
  </xdr:twoCellAnchor>
  <xdr:twoCellAnchor>
    <xdr:from>
      <xdr:col>1</xdr:col>
      <xdr:colOff>457200</xdr:colOff>
      <xdr:row>41</xdr:row>
      <xdr:rowOff>38100</xdr:rowOff>
    </xdr:from>
    <xdr:to>
      <xdr:col>3</xdr:col>
      <xdr:colOff>142875</xdr:colOff>
      <xdr:row>50</xdr:row>
      <xdr:rowOff>0</xdr:rowOff>
    </xdr:to>
    <xdr:grpSp>
      <xdr:nvGrpSpPr>
        <xdr:cNvPr id="4" name="Group 4"/>
        <xdr:cNvGrpSpPr>
          <a:grpSpLocks/>
        </xdr:cNvGrpSpPr>
      </xdr:nvGrpSpPr>
      <xdr:grpSpPr>
        <a:xfrm>
          <a:off x="1066800" y="7096125"/>
          <a:ext cx="904875" cy="1476375"/>
          <a:chOff x="114" y="663"/>
          <a:chExt cx="95" cy="149"/>
        </a:xfrm>
        <a:solidFill>
          <a:srgbClr val="FFFFFF"/>
        </a:solidFill>
      </xdr:grpSpPr>
      <xdr:sp>
        <xdr:nvSpPr>
          <xdr:cNvPr id="5" name="Line 5"/>
          <xdr:cNvSpPr>
            <a:spLocks/>
          </xdr:cNvSpPr>
        </xdr:nvSpPr>
        <xdr:spPr>
          <a:xfrm>
            <a:off x="129" y="664"/>
            <a:ext cx="64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Polygon 6"/>
          <xdr:cNvSpPr>
            <a:spLocks noChangeAspect="1"/>
          </xdr:cNvSpPr>
        </xdr:nvSpPr>
        <xdr:spPr>
          <a:xfrm>
            <a:off x="129" y="678"/>
            <a:ext cx="65" cy="120"/>
          </a:xfrm>
          <a:custGeom>
            <a:pathLst>
              <a:path h="163" w="50">
                <a:moveTo>
                  <a:pt x="0" y="0"/>
                </a:moveTo>
                <a:lnTo>
                  <a:pt x="50" y="0"/>
                </a:lnTo>
                <a:lnTo>
                  <a:pt x="50" y="163"/>
                </a:lnTo>
                <a:lnTo>
                  <a:pt x="0" y="163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C1C1C1"/>
              </a:gs>
              <a:gs pos="50000">
                <a:srgbClr val="FFFFFF"/>
              </a:gs>
              <a:gs pos="100000">
                <a:srgbClr val="C1C1C1"/>
              </a:gs>
            </a:gsLst>
            <a:lin ang="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130" y="808"/>
            <a:ext cx="63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129" y="797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Polygon 9"/>
          <xdr:cNvSpPr>
            <a:spLocks noChangeAspect="1"/>
          </xdr:cNvSpPr>
        </xdr:nvSpPr>
        <xdr:spPr>
          <a:xfrm>
            <a:off x="114" y="676"/>
            <a:ext cx="15" cy="122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Polygon 10"/>
          <xdr:cNvSpPr>
            <a:spLocks noChangeAspect="1"/>
          </xdr:cNvSpPr>
        </xdr:nvSpPr>
        <xdr:spPr>
          <a:xfrm flipH="1">
            <a:off x="194" y="676"/>
            <a:ext cx="15" cy="122"/>
          </a:xfrm>
          <a:custGeom>
            <a:pathLst>
              <a:path h="122" w="16">
                <a:moveTo>
                  <a:pt x="0" y="0"/>
                </a:moveTo>
                <a:lnTo>
                  <a:pt x="1" y="2"/>
                </a:lnTo>
                <a:lnTo>
                  <a:pt x="4" y="3"/>
                </a:lnTo>
                <a:lnTo>
                  <a:pt x="12" y="3"/>
                </a:lnTo>
                <a:lnTo>
                  <a:pt x="12" y="69"/>
                </a:lnTo>
                <a:lnTo>
                  <a:pt x="12" y="122"/>
                </a:lnTo>
                <a:lnTo>
                  <a:pt x="16" y="122"/>
                </a:lnTo>
                <a:lnTo>
                  <a:pt x="16" y="0"/>
                </a:lnTo>
                <a:lnTo>
                  <a:pt x="0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1"/>
          <xdr:cNvSpPr>
            <a:spLocks/>
          </xdr:cNvSpPr>
        </xdr:nvSpPr>
        <xdr:spPr>
          <a:xfrm>
            <a:off x="194" y="797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129" y="663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194" y="663"/>
            <a:ext cx="0" cy="1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rc 14"/>
          <xdr:cNvSpPr>
            <a:spLocks noChangeAspect="1"/>
          </xdr:cNvSpPr>
        </xdr:nvSpPr>
        <xdr:spPr>
          <a:xfrm rot="10800000">
            <a:off x="129" y="676"/>
            <a:ext cx="65" cy="9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127" y="798"/>
            <a:ext cx="70" cy="0"/>
          </a:xfrm>
          <a:prstGeom prst="line">
            <a:avLst/>
          </a:prstGeom>
          <a:noFill/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295275</xdr:colOff>
      <xdr:row>69</xdr:row>
      <xdr:rowOff>66675</xdr:rowOff>
    </xdr:from>
    <xdr:to>
      <xdr:col>3</xdr:col>
      <xdr:colOff>295275</xdr:colOff>
      <xdr:row>74</xdr:row>
      <xdr:rowOff>114300</xdr:rowOff>
    </xdr:to>
    <xdr:sp>
      <xdr:nvSpPr>
        <xdr:cNvPr id="16" name="Line 16"/>
        <xdr:cNvSpPr>
          <a:spLocks noChangeAspect="1"/>
        </xdr:cNvSpPr>
      </xdr:nvSpPr>
      <xdr:spPr>
        <a:xfrm rot="16200000">
          <a:off x="2124075" y="11715750"/>
          <a:ext cx="0" cy="8572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66675</xdr:colOff>
      <xdr:row>69</xdr:row>
      <xdr:rowOff>66675</xdr:rowOff>
    </xdr:from>
    <xdr:to>
      <xdr:col>3</xdr:col>
      <xdr:colOff>371475</xdr:colOff>
      <xdr:row>69</xdr:row>
      <xdr:rowOff>66675</xdr:rowOff>
    </xdr:to>
    <xdr:sp>
      <xdr:nvSpPr>
        <xdr:cNvPr id="17" name="Line 17"/>
        <xdr:cNvSpPr>
          <a:spLocks noChangeAspect="1"/>
        </xdr:cNvSpPr>
      </xdr:nvSpPr>
      <xdr:spPr>
        <a:xfrm rot="16200000" flipV="1">
          <a:off x="1895475" y="117157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400050</xdr:colOff>
      <xdr:row>74</xdr:row>
      <xdr:rowOff>114300</xdr:rowOff>
    </xdr:from>
    <xdr:to>
      <xdr:col>3</xdr:col>
      <xdr:colOff>342900</xdr:colOff>
      <xdr:row>74</xdr:row>
      <xdr:rowOff>114300</xdr:rowOff>
    </xdr:to>
    <xdr:sp>
      <xdr:nvSpPr>
        <xdr:cNvPr id="18" name="Line 18"/>
        <xdr:cNvSpPr>
          <a:spLocks noChangeAspect="1"/>
        </xdr:cNvSpPr>
      </xdr:nvSpPr>
      <xdr:spPr>
        <a:xfrm rot="16200000" flipV="1">
          <a:off x="1619250" y="12573000"/>
          <a:ext cx="55245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409575</xdr:colOff>
      <xdr:row>68</xdr:row>
      <xdr:rowOff>123825</xdr:rowOff>
    </xdr:from>
    <xdr:to>
      <xdr:col>3</xdr:col>
      <xdr:colOff>228600</xdr:colOff>
      <xdr:row>77</xdr:row>
      <xdr:rowOff>9525</xdr:rowOff>
    </xdr:to>
    <xdr:grpSp>
      <xdr:nvGrpSpPr>
        <xdr:cNvPr id="19" name="Group 19"/>
        <xdr:cNvGrpSpPr>
          <a:grpSpLocks/>
        </xdr:cNvGrpSpPr>
      </xdr:nvGrpSpPr>
      <xdr:grpSpPr>
        <a:xfrm>
          <a:off x="1019175" y="11610975"/>
          <a:ext cx="1038225" cy="1343025"/>
          <a:chOff x="107" y="1225"/>
          <a:chExt cx="109" cy="141"/>
        </a:xfrm>
        <a:solidFill>
          <a:srgbClr val="FFFFFF"/>
        </a:solidFill>
      </xdr:grpSpPr>
      <xdr:sp>
        <xdr:nvSpPr>
          <xdr:cNvPr id="20" name="Polygon 20"/>
          <xdr:cNvSpPr>
            <a:spLocks noChangeAspect="1"/>
          </xdr:cNvSpPr>
        </xdr:nvSpPr>
        <xdr:spPr>
          <a:xfrm>
            <a:off x="121" y="1236"/>
            <a:ext cx="81" cy="116"/>
          </a:xfrm>
          <a:custGeom>
            <a:pathLst>
              <a:path h="119" w="81">
                <a:moveTo>
                  <a:pt x="0" y="0"/>
                </a:moveTo>
                <a:lnTo>
                  <a:pt x="81" y="0"/>
                </a:lnTo>
                <a:lnTo>
                  <a:pt x="64" y="96"/>
                </a:lnTo>
                <a:lnTo>
                  <a:pt x="64" y="119"/>
                </a:lnTo>
                <a:lnTo>
                  <a:pt x="17" y="119"/>
                </a:lnTo>
                <a:lnTo>
                  <a:pt x="17" y="95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138" y="1361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Polygon 22"/>
          <xdr:cNvSpPr>
            <a:spLocks noChangeAspect="1"/>
          </xdr:cNvSpPr>
        </xdr:nvSpPr>
        <xdr:spPr>
          <a:xfrm>
            <a:off x="185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Polygon 23"/>
          <xdr:cNvSpPr>
            <a:spLocks noChangeAspect="1"/>
          </xdr:cNvSpPr>
        </xdr:nvSpPr>
        <xdr:spPr>
          <a:xfrm flipH="1">
            <a:off x="107" y="1236"/>
            <a:ext cx="31" cy="116"/>
          </a:xfrm>
          <a:custGeom>
            <a:pathLst>
              <a:path h="121" w="31">
                <a:moveTo>
                  <a:pt x="31" y="0"/>
                </a:moveTo>
                <a:lnTo>
                  <a:pt x="30" y="2"/>
                </a:lnTo>
                <a:lnTo>
                  <a:pt x="27" y="3"/>
                </a:lnTo>
                <a:lnTo>
                  <a:pt x="19" y="3"/>
                </a:lnTo>
                <a:lnTo>
                  <a:pt x="3" y="95"/>
                </a:lnTo>
                <a:lnTo>
                  <a:pt x="3" y="121"/>
                </a:lnTo>
                <a:lnTo>
                  <a:pt x="0" y="121"/>
                </a:lnTo>
                <a:lnTo>
                  <a:pt x="0" y="95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23" y="1230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138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5" y="1352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Arc 27"/>
          <xdr:cNvSpPr>
            <a:spLocks noChangeAspect="1"/>
          </xdr:cNvSpPr>
        </xdr:nvSpPr>
        <xdr:spPr>
          <a:xfrm rot="10800000">
            <a:off x="122" y="1236"/>
            <a:ext cx="79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201" y="1226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29"/>
          <xdr:cNvSpPr>
            <a:spLocks/>
          </xdr:cNvSpPr>
        </xdr:nvSpPr>
        <xdr:spPr>
          <a:xfrm>
            <a:off x="122" y="1225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26</xdr:row>
      <xdr:rowOff>57150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609600" y="439102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Canale di gronda trapezoidale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0</xdr:colOff>
      <xdr:row>39</xdr:row>
      <xdr:rowOff>57150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09600" y="65722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Bocche d'efflusso</a:t>
          </a:r>
        </a:p>
      </xdr:txBody>
    </xdr:sp>
    <xdr:clientData/>
  </xdr:twoCellAnchor>
  <xdr:twoCellAnchor>
    <xdr:from>
      <xdr:col>1</xdr:col>
      <xdr:colOff>9525</xdr:colOff>
      <xdr:row>65</xdr:row>
      <xdr:rowOff>76200</xdr:rowOff>
    </xdr:from>
    <xdr:to>
      <xdr:col>9</xdr:col>
      <xdr:colOff>590550</xdr:colOff>
      <xdr:row>65</xdr:row>
      <xdr:rowOff>152400</xdr:rowOff>
    </xdr:to>
    <xdr:sp>
      <xdr:nvSpPr>
        <xdr:cNvPr id="32" name="Rectangle 32"/>
        <xdr:cNvSpPr>
          <a:spLocks/>
        </xdr:cNvSpPr>
      </xdr:nvSpPr>
      <xdr:spPr>
        <a:xfrm>
          <a:off x="619125" y="1107757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52</xdr:row>
      <xdr:rowOff>28575</xdr:rowOff>
    </xdr:from>
    <xdr:to>
      <xdr:col>9</xdr:col>
      <xdr:colOff>581025</xdr:colOff>
      <xdr:row>52</xdr:row>
      <xdr:rowOff>104775</xdr:rowOff>
    </xdr:to>
    <xdr:sp>
      <xdr:nvSpPr>
        <xdr:cNvPr id="33" name="Rectangle 33"/>
        <xdr:cNvSpPr>
          <a:spLocks/>
        </xdr:cNvSpPr>
      </xdr:nvSpPr>
      <xdr:spPr>
        <a:xfrm>
          <a:off x="609600" y="8924925"/>
          <a:ext cx="5457825" cy="76200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0</xdr:colOff>
      <xdr:row>13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609600" y="18859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DATI</a:t>
          </a:r>
        </a:p>
      </xdr:txBody>
    </xdr:sp>
    <xdr:clientData/>
  </xdr:twoCellAnchor>
  <xdr:twoCellAnchor>
    <xdr:from>
      <xdr:col>3</xdr:col>
      <xdr:colOff>600075</xdr:colOff>
      <xdr:row>40</xdr:row>
      <xdr:rowOff>0</xdr:rowOff>
    </xdr:from>
    <xdr:to>
      <xdr:col>7</xdr:col>
      <xdr:colOff>57150</xdr:colOff>
      <xdr:row>41</xdr:row>
      <xdr:rowOff>57150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2428875" y="6896100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a spigoli vivi</a:t>
          </a:r>
        </a:p>
      </xdr:txBody>
    </xdr:sp>
    <xdr:clientData/>
  </xdr:twoCellAnchor>
  <xdr:twoCellAnchor>
    <xdr:from>
      <xdr:col>1</xdr:col>
      <xdr:colOff>0</xdr:colOff>
      <xdr:row>81</xdr:row>
      <xdr:rowOff>0</xdr:rowOff>
    </xdr:from>
    <xdr:to>
      <xdr:col>10</xdr:col>
      <xdr:colOff>0</xdr:colOff>
      <xdr:row>82</xdr:row>
      <xdr:rowOff>57150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609600" y="1359217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Pluviale</a:t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4</xdr:col>
      <xdr:colOff>152400</xdr:colOff>
      <xdr:row>21</xdr:row>
      <xdr:rowOff>76200</xdr:rowOff>
    </xdr:to>
    <xdr:sp>
      <xdr:nvSpPr>
        <xdr:cNvPr id="37" name="TextBox 618"/>
        <xdr:cNvSpPr txBox="1">
          <a:spLocks noChangeArrowheads="1"/>
        </xdr:cNvSpPr>
      </xdr:nvSpPr>
      <xdr:spPr>
        <a:xfrm>
          <a:off x="619125" y="3562350"/>
          <a:ext cx="1971675" cy="1809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Prime elaborazioni</a:t>
          </a:r>
        </a:p>
      </xdr:txBody>
    </xdr:sp>
    <xdr:clientData/>
  </xdr:twoCellAnchor>
  <xdr:twoCellAnchor>
    <xdr:from>
      <xdr:col>4</xdr:col>
      <xdr:colOff>19050</xdr:colOff>
      <xdr:row>53</xdr:row>
      <xdr:rowOff>85725</xdr:rowOff>
    </xdr:from>
    <xdr:to>
      <xdr:col>7</xdr:col>
      <xdr:colOff>66675</xdr:colOff>
      <xdr:row>54</xdr:row>
      <xdr:rowOff>142875</xdr:rowOff>
    </xdr:to>
    <xdr:sp>
      <xdr:nvSpPr>
        <xdr:cNvPr id="38" name="TextBox 619"/>
        <xdr:cNvSpPr txBox="1">
          <a:spLocks noChangeArrowheads="1"/>
        </xdr:cNvSpPr>
      </xdr:nvSpPr>
      <xdr:spPr>
        <a:xfrm>
          <a:off x="2457450" y="9144000"/>
          <a:ext cx="187642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con piccolo svaso</a:t>
          </a:r>
        </a:p>
      </xdr:txBody>
    </xdr:sp>
    <xdr:clientData/>
  </xdr:twoCellAnchor>
  <xdr:twoCellAnchor>
    <xdr:from>
      <xdr:col>3</xdr:col>
      <xdr:colOff>247650</xdr:colOff>
      <xdr:row>55</xdr:row>
      <xdr:rowOff>95250</xdr:rowOff>
    </xdr:from>
    <xdr:to>
      <xdr:col>3</xdr:col>
      <xdr:colOff>247650</xdr:colOff>
      <xdr:row>57</xdr:row>
      <xdr:rowOff>95250</xdr:rowOff>
    </xdr:to>
    <xdr:sp>
      <xdr:nvSpPr>
        <xdr:cNvPr id="39" name="Line 620"/>
        <xdr:cNvSpPr>
          <a:spLocks noChangeAspect="1"/>
        </xdr:cNvSpPr>
      </xdr:nvSpPr>
      <xdr:spPr>
        <a:xfrm rot="16200000">
          <a:off x="2076450" y="9477375"/>
          <a:ext cx="0" cy="323850"/>
        </a:xfrm>
        <a:prstGeom prst="line">
          <a:avLst/>
        </a:prstGeom>
        <a:noFill/>
        <a:ln w="0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55</xdr:row>
      <xdr:rowOff>85725</xdr:rowOff>
    </xdr:from>
    <xdr:to>
      <xdr:col>3</xdr:col>
      <xdr:colOff>428625</xdr:colOff>
      <xdr:row>55</xdr:row>
      <xdr:rowOff>85725</xdr:rowOff>
    </xdr:to>
    <xdr:sp>
      <xdr:nvSpPr>
        <xdr:cNvPr id="40" name="Line 621"/>
        <xdr:cNvSpPr>
          <a:spLocks noChangeAspect="1"/>
        </xdr:cNvSpPr>
      </xdr:nvSpPr>
      <xdr:spPr>
        <a:xfrm rot="16200000" flipV="1">
          <a:off x="1952625" y="9467850"/>
          <a:ext cx="304800" cy="0"/>
        </a:xfrm>
        <a:prstGeom prst="line">
          <a:avLst/>
        </a:prstGeom>
        <a:noFill/>
        <a:ln w="3175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57150</xdr:rowOff>
    </xdr:from>
    <xdr:to>
      <xdr:col>7</xdr:col>
      <xdr:colOff>66675</xdr:colOff>
      <xdr:row>68</xdr:row>
      <xdr:rowOff>114300</xdr:rowOff>
    </xdr:to>
    <xdr:sp>
      <xdr:nvSpPr>
        <xdr:cNvPr id="41" name="TextBox 622"/>
        <xdr:cNvSpPr txBox="1">
          <a:spLocks noChangeArrowheads="1"/>
        </xdr:cNvSpPr>
      </xdr:nvSpPr>
      <xdr:spPr>
        <a:xfrm>
          <a:off x="2438400" y="11382375"/>
          <a:ext cx="1895475" cy="2190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svasata</a:t>
          </a:r>
        </a:p>
      </xdr:txBody>
    </xdr:sp>
    <xdr:clientData/>
  </xdr:twoCellAnchor>
  <xdr:twoCellAnchor editAs="absolute">
    <xdr:from>
      <xdr:col>1</xdr:col>
      <xdr:colOff>400050</xdr:colOff>
      <xdr:row>54</xdr:row>
      <xdr:rowOff>142875</xdr:rowOff>
    </xdr:from>
    <xdr:to>
      <xdr:col>3</xdr:col>
      <xdr:colOff>219075</xdr:colOff>
      <xdr:row>63</xdr:row>
      <xdr:rowOff>28575</xdr:rowOff>
    </xdr:to>
    <xdr:grpSp>
      <xdr:nvGrpSpPr>
        <xdr:cNvPr id="42" name="Group 649"/>
        <xdr:cNvGrpSpPr>
          <a:grpSpLocks/>
        </xdr:cNvGrpSpPr>
      </xdr:nvGrpSpPr>
      <xdr:grpSpPr>
        <a:xfrm>
          <a:off x="1009650" y="9363075"/>
          <a:ext cx="1038225" cy="1343025"/>
          <a:chOff x="106" y="993"/>
          <a:chExt cx="109" cy="141"/>
        </a:xfrm>
        <a:solidFill>
          <a:srgbClr val="FFFFFF"/>
        </a:solidFill>
      </xdr:grpSpPr>
      <xdr:sp>
        <xdr:nvSpPr>
          <xdr:cNvPr id="43" name="Polygon 650"/>
          <xdr:cNvSpPr>
            <a:spLocks noChangeAspect="1"/>
          </xdr:cNvSpPr>
        </xdr:nvSpPr>
        <xdr:spPr>
          <a:xfrm>
            <a:off x="120" y="1004"/>
            <a:ext cx="81" cy="115"/>
          </a:xfrm>
          <a:custGeom>
            <a:pathLst>
              <a:path h="115" w="81">
                <a:moveTo>
                  <a:pt x="0" y="0"/>
                </a:moveTo>
                <a:lnTo>
                  <a:pt x="81" y="0"/>
                </a:lnTo>
                <a:lnTo>
                  <a:pt x="66" y="35"/>
                </a:lnTo>
                <a:lnTo>
                  <a:pt x="65" y="115"/>
                </a:lnTo>
                <a:lnTo>
                  <a:pt x="16" y="115"/>
                </a:lnTo>
                <a:lnTo>
                  <a:pt x="15" y="37"/>
                </a:lnTo>
                <a:lnTo>
                  <a:pt x="14" y="32"/>
                </a:lnTo>
                <a:lnTo>
                  <a:pt x="0" y="0"/>
                </a:lnTo>
                <a:close/>
              </a:path>
            </a:pathLst>
          </a:custGeom>
          <a:gradFill rotWithShape="1">
            <a:gsLst>
              <a:gs pos="0">
                <a:srgbClr val="A8A8A8"/>
              </a:gs>
              <a:gs pos="50000">
                <a:srgbClr val="FFFFFF"/>
              </a:gs>
              <a:gs pos="100000">
                <a:srgbClr val="A8A8A8"/>
              </a:gs>
            </a:gsLst>
            <a:lin ang="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651"/>
          <xdr:cNvSpPr>
            <a:spLocks/>
          </xdr:cNvSpPr>
        </xdr:nvSpPr>
        <xdr:spPr>
          <a:xfrm>
            <a:off x="137" y="1129"/>
            <a:ext cx="4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Polygon 652"/>
          <xdr:cNvSpPr>
            <a:spLocks noChangeAspect="1"/>
          </xdr:cNvSpPr>
        </xdr:nvSpPr>
        <xdr:spPr>
          <a:xfrm>
            <a:off x="184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653"/>
          <xdr:cNvSpPr>
            <a:spLocks/>
          </xdr:cNvSpPr>
        </xdr:nvSpPr>
        <xdr:spPr>
          <a:xfrm>
            <a:off x="122" y="993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654"/>
          <xdr:cNvSpPr>
            <a:spLocks/>
          </xdr:cNvSpPr>
        </xdr:nvSpPr>
        <xdr:spPr>
          <a:xfrm>
            <a:off x="199" y="994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655"/>
          <xdr:cNvSpPr>
            <a:spLocks/>
          </xdr:cNvSpPr>
        </xdr:nvSpPr>
        <xdr:spPr>
          <a:xfrm>
            <a:off x="122" y="998"/>
            <a:ext cx="7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656"/>
          <xdr:cNvSpPr>
            <a:spLocks/>
          </xdr:cNvSpPr>
        </xdr:nvSpPr>
        <xdr:spPr>
          <a:xfrm>
            <a:off x="137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657"/>
          <xdr:cNvSpPr>
            <a:spLocks/>
          </xdr:cNvSpPr>
        </xdr:nvSpPr>
        <xdr:spPr>
          <a:xfrm>
            <a:off x="184" y="1120"/>
            <a:ext cx="0" cy="14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Polygon 658"/>
          <xdr:cNvSpPr>
            <a:spLocks noChangeAspect="1"/>
          </xdr:cNvSpPr>
        </xdr:nvSpPr>
        <xdr:spPr>
          <a:xfrm flipH="1">
            <a:off x="106" y="1004"/>
            <a:ext cx="31" cy="115"/>
          </a:xfrm>
          <a:custGeom>
            <a:pathLst>
              <a:path h="115" w="31">
                <a:moveTo>
                  <a:pt x="31" y="0"/>
                </a:moveTo>
                <a:lnTo>
                  <a:pt x="30" y="1"/>
                </a:lnTo>
                <a:lnTo>
                  <a:pt x="27" y="2"/>
                </a:lnTo>
                <a:lnTo>
                  <a:pt x="18" y="2"/>
                </a:lnTo>
                <a:lnTo>
                  <a:pt x="4" y="33"/>
                </a:lnTo>
                <a:lnTo>
                  <a:pt x="3" y="37"/>
                </a:lnTo>
                <a:lnTo>
                  <a:pt x="3" y="115"/>
                </a:lnTo>
                <a:lnTo>
                  <a:pt x="0" y="115"/>
                </a:lnTo>
                <a:lnTo>
                  <a:pt x="0" y="37"/>
                </a:lnTo>
                <a:lnTo>
                  <a:pt x="1" y="33"/>
                </a:lnTo>
                <a:lnTo>
                  <a:pt x="16" y="0"/>
                </a:lnTo>
                <a:lnTo>
                  <a:pt x="31" y="0"/>
                </a:lnTo>
                <a:close/>
              </a:path>
            </a:pathLst>
          </a:custGeom>
          <a:pattFill prst="ltDnDiag">
            <a:fgClr>
              <a:srgbClr val="777777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Arc 659"/>
          <xdr:cNvSpPr>
            <a:spLocks noChangeAspect="1"/>
          </xdr:cNvSpPr>
        </xdr:nvSpPr>
        <xdr:spPr>
          <a:xfrm rot="10800000">
            <a:off x="122" y="1004"/>
            <a:ext cx="78" cy="11"/>
          </a:xfrm>
          <a:prstGeom prst="arc">
            <a:avLst>
              <a:gd name="adj1" fmla="val 54563333"/>
              <a:gd name="adj2" fmla="val 50000"/>
            </a:avLst>
          </a:prstGeom>
          <a:solidFill>
            <a:srgbClr val="FFFFFF"/>
          </a:solidFill>
          <a:ln w="3175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9525</xdr:colOff>
      <xdr:row>27</xdr:row>
      <xdr:rowOff>9525</xdr:rowOff>
    </xdr:from>
    <xdr:to>
      <xdr:col>4</xdr:col>
      <xdr:colOff>428625</xdr:colOff>
      <xdr:row>34</xdr:row>
      <xdr:rowOff>38100</xdr:rowOff>
    </xdr:to>
    <xdr:grpSp>
      <xdr:nvGrpSpPr>
        <xdr:cNvPr id="53" name="Group 666"/>
        <xdr:cNvGrpSpPr>
          <a:grpSpLocks/>
        </xdr:cNvGrpSpPr>
      </xdr:nvGrpSpPr>
      <xdr:grpSpPr>
        <a:xfrm>
          <a:off x="1228725" y="4724400"/>
          <a:ext cx="1638300" cy="1238250"/>
          <a:chOff x="129" y="496"/>
          <a:chExt cx="172" cy="130"/>
        </a:xfrm>
        <a:solidFill>
          <a:srgbClr val="FFFFFF"/>
        </a:solidFill>
      </xdr:grpSpPr>
      <xdr:sp>
        <xdr:nvSpPr>
          <xdr:cNvPr id="54" name="Line 633"/>
          <xdr:cNvSpPr>
            <a:spLocks noChangeAspect="1"/>
          </xdr:cNvSpPr>
        </xdr:nvSpPr>
        <xdr:spPr>
          <a:xfrm>
            <a:off x="165" y="543"/>
            <a:ext cx="0" cy="2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634"/>
          <xdr:cNvSpPr>
            <a:spLocks noChangeAspect="1"/>
          </xdr:cNvSpPr>
        </xdr:nvSpPr>
        <xdr:spPr>
          <a:xfrm>
            <a:off x="262" y="539"/>
            <a:ext cx="0" cy="2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635"/>
          <xdr:cNvSpPr>
            <a:spLocks noChangeAspect="1"/>
          </xdr:cNvSpPr>
        </xdr:nvSpPr>
        <xdr:spPr>
          <a:xfrm>
            <a:off x="166" y="553"/>
            <a:ext cx="96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57" name="Group 636"/>
          <xdr:cNvGrpSpPr>
            <a:grpSpLocks noChangeAspect="1"/>
          </xdr:cNvGrpSpPr>
        </xdr:nvGrpSpPr>
        <xdr:grpSpPr>
          <a:xfrm>
            <a:off x="193" y="611"/>
            <a:ext cx="72" cy="15"/>
            <a:chOff x="823" y="515"/>
            <a:chExt cx="89" cy="19"/>
          </a:xfrm>
          <a:solidFill>
            <a:srgbClr val="FFFFFF"/>
          </a:solidFill>
        </xdr:grpSpPr>
        <xdr:sp>
          <xdr:nvSpPr>
            <xdr:cNvPr id="58" name="Line 637"/>
            <xdr:cNvSpPr>
              <a:spLocks noChangeAspect="1"/>
            </xdr:cNvSpPr>
          </xdr:nvSpPr>
          <xdr:spPr>
            <a:xfrm>
              <a:off x="823" y="515"/>
              <a:ext cx="0" cy="14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9" name="Line 638"/>
            <xdr:cNvSpPr>
              <a:spLocks noChangeAspect="1"/>
            </xdr:cNvSpPr>
          </xdr:nvSpPr>
          <xdr:spPr>
            <a:xfrm>
              <a:off x="912" y="517"/>
              <a:ext cx="0" cy="17"/>
            </a:xfrm>
            <a:prstGeom prst="line">
              <a:avLst/>
            </a:prstGeom>
            <a:noFill/>
            <a:ln w="317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0" name="Line 639"/>
            <xdr:cNvSpPr>
              <a:spLocks noChangeAspect="1"/>
            </xdr:cNvSpPr>
          </xdr:nvSpPr>
          <xdr:spPr>
            <a:xfrm>
              <a:off x="824" y="523"/>
              <a:ext cx="85" cy="0"/>
            </a:xfrm>
            <a:prstGeom prst="line">
              <a:avLst/>
            </a:prstGeom>
            <a:noFill/>
            <a:ln w="0" cmpd="sng">
              <a:solidFill>
                <a:srgbClr val="000000"/>
              </a:solidFill>
              <a:headEnd type="stealth"/>
              <a:tailEnd type="stealth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1" name="Line 640"/>
          <xdr:cNvSpPr>
            <a:spLocks noChangeAspect="1"/>
          </xdr:cNvSpPr>
        </xdr:nvSpPr>
        <xdr:spPr>
          <a:xfrm rot="16200000">
            <a:off x="137" y="554"/>
            <a:ext cx="14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Line 641"/>
          <xdr:cNvSpPr>
            <a:spLocks noChangeAspect="1"/>
          </xdr:cNvSpPr>
        </xdr:nvSpPr>
        <xdr:spPr>
          <a:xfrm rot="16200000">
            <a:off x="142" y="556"/>
            <a:ext cx="0" cy="48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Line 642"/>
          <xdr:cNvSpPr>
            <a:spLocks noChangeAspect="1"/>
          </xdr:cNvSpPr>
        </xdr:nvSpPr>
        <xdr:spPr>
          <a:xfrm rot="16200000">
            <a:off x="135" y="606"/>
            <a:ext cx="67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Arc 643"/>
          <xdr:cNvSpPr>
            <a:spLocks noChangeAspect="1"/>
          </xdr:cNvSpPr>
        </xdr:nvSpPr>
        <xdr:spPr>
          <a:xfrm>
            <a:off x="186" y="593"/>
            <a:ext cx="19" cy="11"/>
          </a:xfrm>
          <a:prstGeom prst="arc">
            <a:avLst>
              <a:gd name="adj1" fmla="val -37955995"/>
              <a:gd name="adj2" fmla="val 7263"/>
            </a:avLst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TextBox 644"/>
          <xdr:cNvSpPr txBox="1">
            <a:spLocks noChangeAspect="1" noChangeArrowheads="1"/>
          </xdr:cNvSpPr>
        </xdr:nvSpPr>
        <xdr:spPr>
          <a:xfrm>
            <a:off x="202" y="582"/>
            <a:ext cx="32" cy="19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120°</a:t>
            </a:r>
          </a:p>
        </xdr:txBody>
      </xdr:sp>
      <xdr:sp>
        <xdr:nvSpPr>
          <xdr:cNvPr id="66" name="Polygon 645"/>
          <xdr:cNvSpPr>
            <a:spLocks/>
          </xdr:cNvSpPr>
        </xdr:nvSpPr>
        <xdr:spPr>
          <a:xfrm>
            <a:off x="151" y="536"/>
            <a:ext cx="114" cy="70"/>
          </a:xfrm>
          <a:custGeom>
            <a:pathLst>
              <a:path h="70" w="114">
                <a:moveTo>
                  <a:pt x="7" y="25"/>
                </a:moveTo>
                <a:lnTo>
                  <a:pt x="9" y="30"/>
                </a:lnTo>
                <a:cubicBezTo>
                  <a:pt x="6" y="31"/>
                  <a:pt x="4" y="31"/>
                  <a:pt x="2" y="28"/>
                </a:cubicBezTo>
                <a:cubicBezTo>
                  <a:pt x="1" y="28"/>
                  <a:pt x="2" y="25"/>
                  <a:pt x="1" y="25"/>
                </a:cubicBezTo>
                <a:cubicBezTo>
                  <a:pt x="0" y="25"/>
                  <a:pt x="1" y="23"/>
                  <a:pt x="1" y="22"/>
                </a:cubicBezTo>
                <a:cubicBezTo>
                  <a:pt x="1" y="21"/>
                  <a:pt x="3" y="20"/>
                  <a:pt x="4" y="20"/>
                </a:cubicBezTo>
                <a:cubicBezTo>
                  <a:pt x="4" y="20"/>
                  <a:pt x="6" y="19"/>
                  <a:pt x="7" y="19"/>
                </a:cubicBezTo>
                <a:cubicBezTo>
                  <a:pt x="8" y="19"/>
                  <a:pt x="9" y="20"/>
                  <a:pt x="10" y="21"/>
                </a:cubicBezTo>
                <a:cubicBezTo>
                  <a:pt x="11" y="21"/>
                  <a:pt x="12" y="23"/>
                  <a:pt x="12" y="23"/>
                </a:cubicBezTo>
                <a:lnTo>
                  <a:pt x="37" y="67"/>
                </a:lnTo>
                <a:lnTo>
                  <a:pt x="40" y="70"/>
                </a:lnTo>
                <a:lnTo>
                  <a:pt x="113" y="70"/>
                </a:lnTo>
                <a:lnTo>
                  <a:pt x="114" y="67"/>
                </a:lnTo>
                <a:lnTo>
                  <a:pt x="114" y="0"/>
                </a:lnTo>
                <a:lnTo>
                  <a:pt x="104" y="10"/>
                </a:lnTo>
              </a:path>
            </a:pathLst>
          </a:cu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50800" cmpd="sng">
            <a:solidFill>
              <a:srgbClr val="777777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" name="TextBox 663"/>
          <xdr:cNvSpPr txBox="1">
            <a:spLocks noChangeArrowheads="1"/>
          </xdr:cNvSpPr>
        </xdr:nvSpPr>
        <xdr:spPr>
          <a:xfrm>
            <a:off x="273" y="537"/>
            <a:ext cx="28" cy="19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xdr:txBody>
      </xdr:sp>
      <xdr:sp>
        <xdr:nvSpPr>
          <xdr:cNvPr id="68" name="Line 664"/>
          <xdr:cNvSpPr>
            <a:spLocks noChangeAspect="1"/>
          </xdr:cNvSpPr>
        </xdr:nvSpPr>
        <xdr:spPr>
          <a:xfrm rot="16200000">
            <a:off x="253" y="534"/>
            <a:ext cx="23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TextBox 665"/>
          <xdr:cNvSpPr txBox="1">
            <a:spLocks noChangeArrowheads="1"/>
          </xdr:cNvSpPr>
        </xdr:nvSpPr>
        <xdr:spPr>
          <a:xfrm>
            <a:off x="129" y="496"/>
            <a:ext cx="166" cy="32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Sezione della grondaia
Misure in mm</a:t>
            </a:r>
          </a:p>
        </xdr:txBody>
      </xdr:sp>
    </xdr:grpSp>
    <xdr:clientData/>
  </xdr:twoCellAnchor>
  <xdr:twoCellAnchor>
    <xdr:from>
      <xdr:col>8</xdr:col>
      <xdr:colOff>295275</xdr:colOff>
      <xdr:row>103</xdr:row>
      <xdr:rowOff>114300</xdr:rowOff>
    </xdr:from>
    <xdr:to>
      <xdr:col>9</xdr:col>
      <xdr:colOff>342900</xdr:colOff>
      <xdr:row>104</xdr:row>
      <xdr:rowOff>104775</xdr:rowOff>
    </xdr:to>
    <xdr:sp>
      <xdr:nvSpPr>
        <xdr:cNvPr id="70" name="TextBox 667"/>
        <xdr:cNvSpPr txBox="1">
          <a:spLocks noChangeArrowheads="1"/>
        </xdr:cNvSpPr>
      </xdr:nvSpPr>
      <xdr:spPr>
        <a:xfrm>
          <a:off x="5172075" y="17306925"/>
          <a:ext cx="657225" cy="19050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Pagina 2</a:t>
          </a:r>
        </a:p>
      </xdr:txBody>
    </xdr:sp>
    <xdr:clientData/>
  </xdr:twoCellAnchor>
  <xdr:twoCellAnchor>
    <xdr:from>
      <xdr:col>1</xdr:col>
      <xdr:colOff>581025</xdr:colOff>
      <xdr:row>86</xdr:row>
      <xdr:rowOff>142875</xdr:rowOff>
    </xdr:from>
    <xdr:to>
      <xdr:col>3</xdr:col>
      <xdr:colOff>9525</xdr:colOff>
      <xdr:row>91</xdr:row>
      <xdr:rowOff>76200</xdr:rowOff>
    </xdr:to>
    <xdr:grpSp>
      <xdr:nvGrpSpPr>
        <xdr:cNvPr id="71" name="Group 696"/>
        <xdr:cNvGrpSpPr>
          <a:grpSpLocks/>
        </xdr:cNvGrpSpPr>
      </xdr:nvGrpSpPr>
      <xdr:grpSpPr>
        <a:xfrm>
          <a:off x="1190625" y="14582775"/>
          <a:ext cx="647700" cy="742950"/>
          <a:chOff x="125" y="1531"/>
          <a:chExt cx="68" cy="78"/>
        </a:xfrm>
        <a:solidFill>
          <a:srgbClr val="FFFFFF"/>
        </a:solidFill>
      </xdr:grpSpPr>
      <xdr:sp>
        <xdr:nvSpPr>
          <xdr:cNvPr id="72" name="Oval 670"/>
          <xdr:cNvSpPr>
            <a:spLocks noChangeAspect="1"/>
          </xdr:cNvSpPr>
        </xdr:nvSpPr>
        <xdr:spPr>
          <a:xfrm>
            <a:off x="127" y="1543"/>
            <a:ext cx="64" cy="64"/>
          </a:xfrm>
          <a:prstGeom prst="ellipse">
            <a:avLst/>
          </a:prstGeom>
          <a:gradFill rotWithShape="1">
            <a:gsLst>
              <a:gs pos="0">
                <a:srgbClr val="B1B1B1"/>
              </a:gs>
              <a:gs pos="100000">
                <a:srgbClr val="FFFFFF"/>
              </a:gs>
            </a:gsLst>
            <a:path path="rect">
              <a:fillToRect l="50000" t="50000" r="50000" b="50000"/>
            </a:path>
          </a:gra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AutoShape 671"/>
          <xdr:cNvSpPr>
            <a:spLocks/>
          </xdr:cNvSpPr>
        </xdr:nvSpPr>
        <xdr:spPr>
          <a:xfrm>
            <a:off x="125" y="1541"/>
            <a:ext cx="68" cy="68"/>
          </a:xfrm>
          <a:prstGeom prst="donut">
            <a:avLst>
              <a:gd name="adj" fmla="val -45587"/>
            </a:avLst>
          </a:prstGeom>
          <a:pattFill prst="ltDnDiag">
            <a:fgClr>
              <a:srgbClr val="000000"/>
            </a:fgClr>
            <a:bgClr>
              <a:srgbClr val="FFFFFF"/>
            </a:bgClr>
          </a:patt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Line 672"/>
          <xdr:cNvSpPr>
            <a:spLocks/>
          </xdr:cNvSpPr>
        </xdr:nvSpPr>
        <xdr:spPr>
          <a:xfrm>
            <a:off x="129" y="1535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Line 673"/>
          <xdr:cNvSpPr>
            <a:spLocks/>
          </xdr:cNvSpPr>
        </xdr:nvSpPr>
        <xdr:spPr>
          <a:xfrm>
            <a:off x="129" y="1532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Line 674"/>
          <xdr:cNvSpPr>
            <a:spLocks/>
          </xdr:cNvSpPr>
        </xdr:nvSpPr>
        <xdr:spPr>
          <a:xfrm>
            <a:off x="190" y="1531"/>
            <a:ext cx="0" cy="42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561975</xdr:colOff>
      <xdr:row>93</xdr:row>
      <xdr:rowOff>95250</xdr:rowOff>
    </xdr:from>
    <xdr:to>
      <xdr:col>3</xdr:col>
      <xdr:colOff>47625</xdr:colOff>
      <xdr:row>99</xdr:row>
      <xdr:rowOff>19050</xdr:rowOff>
    </xdr:to>
    <xdr:grpSp>
      <xdr:nvGrpSpPr>
        <xdr:cNvPr id="77" name="Group 695"/>
        <xdr:cNvGrpSpPr>
          <a:grpSpLocks/>
        </xdr:cNvGrpSpPr>
      </xdr:nvGrpSpPr>
      <xdr:grpSpPr>
        <a:xfrm>
          <a:off x="1171575" y="15668625"/>
          <a:ext cx="704850" cy="895350"/>
          <a:chOff x="123" y="1645"/>
          <a:chExt cx="74" cy="94"/>
        </a:xfrm>
        <a:solidFill>
          <a:srgbClr val="FFFFFF"/>
        </a:solidFill>
      </xdr:grpSpPr>
      <xdr:sp>
        <xdr:nvSpPr>
          <xdr:cNvPr id="78" name="Line 679"/>
          <xdr:cNvSpPr>
            <a:spLocks/>
          </xdr:cNvSpPr>
        </xdr:nvSpPr>
        <xdr:spPr>
          <a:xfrm>
            <a:off x="129" y="1729"/>
            <a:ext cx="61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79" name="Group 692"/>
          <xdr:cNvGrpSpPr>
            <a:grpSpLocks noChangeAspect="1"/>
          </xdr:cNvGrpSpPr>
        </xdr:nvGrpSpPr>
        <xdr:grpSpPr>
          <a:xfrm>
            <a:off x="123" y="1645"/>
            <a:ext cx="74" cy="74"/>
            <a:chOff x="195" y="1892"/>
            <a:chExt cx="70" cy="70"/>
          </a:xfrm>
          <a:solidFill>
            <a:srgbClr val="FFFFFF"/>
          </a:solidFill>
        </xdr:grpSpPr>
        <xdr:sp>
          <xdr:nvSpPr>
            <xdr:cNvPr id="80" name="Rectangle 693"/>
            <xdr:cNvSpPr>
              <a:spLocks noChangeAspect="1"/>
            </xdr:cNvSpPr>
          </xdr:nvSpPr>
          <xdr:spPr>
            <a:xfrm>
              <a:off x="195" y="1892"/>
              <a:ext cx="70" cy="70"/>
            </a:xfrm>
            <a:prstGeom prst="roundRect">
              <a:avLst/>
            </a:prstGeom>
            <a:pattFill prst="ltDnDiag">
              <a:fgClr>
                <a:srgbClr val="777777"/>
              </a:fgClr>
              <a:bgClr>
                <a:srgbClr val="FFFFFF"/>
              </a:bgClr>
            </a:patt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1" name="Rectangle 694"/>
            <xdr:cNvSpPr>
              <a:spLocks noChangeAspect="1"/>
            </xdr:cNvSpPr>
          </xdr:nvSpPr>
          <xdr:spPr>
            <a:xfrm>
              <a:off x="198" y="1895"/>
              <a:ext cx="64" cy="64"/>
            </a:xfrm>
            <a:prstGeom prst="roundRect">
              <a:avLst/>
            </a:prstGeom>
            <a:gradFill rotWithShape="1">
              <a:gsLst>
                <a:gs pos="0">
                  <a:srgbClr val="777777"/>
                </a:gs>
                <a:gs pos="100000">
                  <a:srgbClr val="ECECEC"/>
                </a:gs>
              </a:gsLst>
              <a:path path="rect">
                <a:fillToRect l="50000" t="50000" r="50000" b="50000"/>
              </a:path>
            </a:gradFill>
            <a:ln w="317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2" name="Line 680"/>
          <xdr:cNvSpPr>
            <a:spLocks/>
          </xdr:cNvSpPr>
        </xdr:nvSpPr>
        <xdr:spPr>
          <a:xfrm>
            <a:off x="126" y="1714"/>
            <a:ext cx="0" cy="25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Line 681"/>
          <xdr:cNvSpPr>
            <a:spLocks/>
          </xdr:cNvSpPr>
        </xdr:nvSpPr>
        <xdr:spPr>
          <a:xfrm>
            <a:off x="194" y="1711"/>
            <a:ext cx="0" cy="27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10</xdr:col>
      <xdr:colOff>0</xdr:colOff>
      <xdr:row>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609600" y="161925"/>
          <a:ext cx="5486400" cy="323850"/>
        </a:xfrm>
        <a:prstGeom prst="rect">
          <a:avLst/>
        </a:prstGeom>
        <a:gradFill rotWithShape="1">
          <a:gsLst>
            <a:gs pos="0">
              <a:srgbClr val="DBDBDB"/>
            </a:gs>
            <a:gs pos="100000">
              <a:srgbClr val="FFFFFF"/>
            </a:gs>
          </a:gsLst>
          <a:lin ang="189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Progetto di un impianto per l'evacuazione delle acque meteoriche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10</xdr:col>
      <xdr:colOff>0</xdr:colOff>
      <xdr:row>26</xdr:row>
      <xdr:rowOff>57150</xdr:rowOff>
    </xdr:to>
    <xdr:sp>
      <xdr:nvSpPr>
        <xdr:cNvPr id="2" name="TextBox 30"/>
        <xdr:cNvSpPr txBox="1">
          <a:spLocks noChangeArrowheads="1"/>
        </xdr:cNvSpPr>
      </xdr:nvSpPr>
      <xdr:spPr>
        <a:xfrm>
          <a:off x="609600" y="4391025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Canale di conversa trapezoidale</a:t>
          </a:r>
        </a:p>
      </xdr:txBody>
    </xdr:sp>
    <xdr:clientData/>
  </xdr:twoCellAnchor>
  <xdr:twoCellAnchor>
    <xdr:from>
      <xdr:col>1</xdr:col>
      <xdr:colOff>0</xdr:colOff>
      <xdr:row>38</xdr:row>
      <xdr:rowOff>0</xdr:rowOff>
    </xdr:from>
    <xdr:to>
      <xdr:col>10</xdr:col>
      <xdr:colOff>0</xdr:colOff>
      <xdr:row>39</xdr:row>
      <xdr:rowOff>57150</xdr:rowOff>
    </xdr:to>
    <xdr:sp>
      <xdr:nvSpPr>
        <xdr:cNvPr id="3" name="TextBox 31"/>
        <xdr:cNvSpPr txBox="1">
          <a:spLocks noChangeArrowheads="1"/>
        </xdr:cNvSpPr>
      </xdr:nvSpPr>
      <xdr:spPr>
        <a:xfrm>
          <a:off x="609600" y="65722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d'efflusso e pluviale</a:t>
          </a:r>
        </a:p>
      </xdr:txBody>
    </xdr:sp>
    <xdr:clientData/>
  </xdr:twoCellAnchor>
  <xdr:twoCellAnchor>
    <xdr:from>
      <xdr:col>1</xdr:col>
      <xdr:colOff>0</xdr:colOff>
      <xdr:row>11</xdr:row>
      <xdr:rowOff>104775</xdr:rowOff>
    </xdr:from>
    <xdr:to>
      <xdr:col>10</xdr:col>
      <xdr:colOff>0</xdr:colOff>
      <xdr:row>13</xdr:row>
      <xdr:rowOff>0</xdr:rowOff>
    </xdr:to>
    <xdr:sp>
      <xdr:nvSpPr>
        <xdr:cNvPr id="4" name="TextBox 34"/>
        <xdr:cNvSpPr txBox="1">
          <a:spLocks noChangeArrowheads="1"/>
        </xdr:cNvSpPr>
      </xdr:nvSpPr>
      <xdr:spPr>
        <a:xfrm>
          <a:off x="609600" y="1885950"/>
          <a:ext cx="5486400" cy="21907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DATI</a:t>
          </a:r>
        </a:p>
      </xdr:txBody>
    </xdr:sp>
    <xdr:clientData/>
  </xdr:twoCellAnchor>
  <xdr:twoCellAnchor>
    <xdr:from>
      <xdr:col>5</xdr:col>
      <xdr:colOff>28575</xdr:colOff>
      <xdr:row>40</xdr:row>
      <xdr:rowOff>0</xdr:rowOff>
    </xdr:from>
    <xdr:to>
      <xdr:col>8</xdr:col>
      <xdr:colOff>571500</xdr:colOff>
      <xdr:row>42</xdr:row>
      <xdr:rowOff>47625</xdr:rowOff>
    </xdr:to>
    <xdr:sp>
      <xdr:nvSpPr>
        <xdr:cNvPr id="5" name="TextBox 35"/>
        <xdr:cNvSpPr txBox="1">
          <a:spLocks noChangeArrowheads="1"/>
        </xdr:cNvSpPr>
      </xdr:nvSpPr>
      <xdr:spPr>
        <a:xfrm>
          <a:off x="3076575" y="6896100"/>
          <a:ext cx="2371725" cy="3714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Bocca a spigoli vivi rettangolare
e pluviale</a:t>
          </a:r>
        </a:p>
      </xdr:txBody>
    </xdr:sp>
    <xdr:clientData/>
  </xdr:twoCellAnchor>
  <xdr:twoCellAnchor>
    <xdr:from>
      <xdr:col>1</xdr:col>
      <xdr:colOff>0</xdr:colOff>
      <xdr:row>51</xdr:row>
      <xdr:rowOff>76200</xdr:rowOff>
    </xdr:from>
    <xdr:to>
      <xdr:col>10</xdr:col>
      <xdr:colOff>0</xdr:colOff>
      <xdr:row>52</xdr:row>
      <xdr:rowOff>0</xdr:rowOff>
    </xdr:to>
    <xdr:sp>
      <xdr:nvSpPr>
        <xdr:cNvPr id="6" name="TextBox 36"/>
        <xdr:cNvSpPr txBox="1">
          <a:spLocks noChangeArrowheads="1"/>
        </xdr:cNvSpPr>
      </xdr:nvSpPr>
      <xdr:spPr>
        <a:xfrm>
          <a:off x="609600" y="8829675"/>
          <a:ext cx="5486400" cy="85725"/>
        </a:xfrm>
        <a:prstGeom prst="rect">
          <a:avLst/>
        </a:prstGeom>
        <a:gradFill rotWithShape="1">
          <a:gsLst>
            <a:gs pos="0">
              <a:srgbClr val="99CCFF"/>
            </a:gs>
            <a:gs pos="50000">
              <a:srgbClr val="FFFFFF"/>
            </a:gs>
            <a:gs pos="100000">
              <a:srgbClr val="99CCFF"/>
            </a:gs>
          </a:gsLst>
          <a:lin ang="5400000" scaled="1"/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20</xdr:row>
      <xdr:rowOff>95250</xdr:rowOff>
    </xdr:from>
    <xdr:to>
      <xdr:col>4</xdr:col>
      <xdr:colOff>152400</xdr:colOff>
      <xdr:row>21</xdr:row>
      <xdr:rowOff>76200</xdr:rowOff>
    </xdr:to>
    <xdr:sp>
      <xdr:nvSpPr>
        <xdr:cNvPr id="7" name="TextBox 610"/>
        <xdr:cNvSpPr txBox="1">
          <a:spLocks noChangeArrowheads="1"/>
        </xdr:cNvSpPr>
      </xdr:nvSpPr>
      <xdr:spPr>
        <a:xfrm>
          <a:off x="619125" y="3562350"/>
          <a:ext cx="1971675" cy="180975"/>
        </a:xfrm>
        <a:prstGeom prst="rect">
          <a:avLst/>
        </a:prstGeom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0" scaled="1"/>
        </a:gradFill>
        <a:ln w="317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0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Prime elaborazioni</a:t>
          </a:r>
        </a:p>
      </xdr:txBody>
    </xdr:sp>
    <xdr:clientData/>
  </xdr:twoCellAnchor>
  <xdr:twoCellAnchor>
    <xdr:from>
      <xdr:col>1</xdr:col>
      <xdr:colOff>485775</xdr:colOff>
      <xdr:row>29</xdr:row>
      <xdr:rowOff>47625</xdr:rowOff>
    </xdr:from>
    <xdr:to>
      <xdr:col>5</xdr:col>
      <xdr:colOff>142875</xdr:colOff>
      <xdr:row>34</xdr:row>
      <xdr:rowOff>133350</xdr:rowOff>
    </xdr:to>
    <xdr:grpSp>
      <xdr:nvGrpSpPr>
        <xdr:cNvPr id="8" name="Group 693"/>
        <xdr:cNvGrpSpPr>
          <a:grpSpLocks/>
        </xdr:cNvGrpSpPr>
      </xdr:nvGrpSpPr>
      <xdr:grpSpPr>
        <a:xfrm>
          <a:off x="1095375" y="5086350"/>
          <a:ext cx="2095500" cy="971550"/>
          <a:chOff x="112" y="533"/>
          <a:chExt cx="220" cy="102"/>
        </a:xfrm>
        <a:solidFill>
          <a:srgbClr val="FFFFFF"/>
        </a:solidFill>
      </xdr:grpSpPr>
      <xdr:sp>
        <xdr:nvSpPr>
          <xdr:cNvPr id="9" name="Line 633"/>
          <xdr:cNvSpPr>
            <a:spLocks noChangeAspect="1"/>
          </xdr:cNvSpPr>
        </xdr:nvSpPr>
        <xdr:spPr>
          <a:xfrm>
            <a:off x="173" y="546"/>
            <a:ext cx="0" cy="21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34"/>
          <xdr:cNvSpPr>
            <a:spLocks noChangeAspect="1"/>
          </xdr:cNvSpPr>
        </xdr:nvSpPr>
        <xdr:spPr>
          <a:xfrm>
            <a:off x="272" y="543"/>
            <a:ext cx="0" cy="21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35"/>
          <xdr:cNvSpPr>
            <a:spLocks noChangeAspect="1"/>
          </xdr:cNvSpPr>
        </xdr:nvSpPr>
        <xdr:spPr>
          <a:xfrm>
            <a:off x="176" y="554"/>
            <a:ext cx="95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36"/>
          <xdr:cNvSpPr>
            <a:spLocks noChangeAspect="1"/>
          </xdr:cNvSpPr>
        </xdr:nvSpPr>
        <xdr:spPr>
          <a:xfrm>
            <a:off x="246" y="622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637"/>
          <xdr:cNvSpPr>
            <a:spLocks noChangeAspect="1"/>
          </xdr:cNvSpPr>
        </xdr:nvSpPr>
        <xdr:spPr>
          <a:xfrm>
            <a:off x="198" y="632"/>
            <a:ext cx="47" cy="0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638"/>
          <xdr:cNvSpPr>
            <a:spLocks noChangeAspect="1"/>
          </xdr:cNvSpPr>
        </xdr:nvSpPr>
        <xdr:spPr>
          <a:xfrm>
            <a:off x="198" y="622"/>
            <a:ext cx="0" cy="13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639"/>
          <xdr:cNvSpPr>
            <a:spLocks noChangeAspect="1"/>
          </xdr:cNvSpPr>
        </xdr:nvSpPr>
        <xdr:spPr>
          <a:xfrm rot="16200000">
            <a:off x="158" y="568"/>
            <a:ext cx="0" cy="51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640"/>
          <xdr:cNvSpPr>
            <a:spLocks noChangeAspect="1"/>
          </xdr:cNvSpPr>
        </xdr:nvSpPr>
        <xdr:spPr>
          <a:xfrm rot="16200000">
            <a:off x="128" y="621"/>
            <a:ext cx="18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41"/>
          <xdr:cNvSpPr>
            <a:spLocks noChangeAspect="1"/>
          </xdr:cNvSpPr>
        </xdr:nvSpPr>
        <xdr:spPr>
          <a:xfrm rot="16200000">
            <a:off x="139" y="566"/>
            <a:ext cx="160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44"/>
          <xdr:cNvSpPr>
            <a:spLocks noChangeAspect="1"/>
          </xdr:cNvSpPr>
        </xdr:nvSpPr>
        <xdr:spPr>
          <a:xfrm rot="16200000">
            <a:off x="296" y="567"/>
            <a:ext cx="0" cy="24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45"/>
          <xdr:cNvSpPr>
            <a:spLocks noChangeAspect="1"/>
          </xdr:cNvSpPr>
        </xdr:nvSpPr>
        <xdr:spPr>
          <a:xfrm rot="16200000">
            <a:off x="296" y="593"/>
            <a:ext cx="0" cy="27"/>
          </a:xfrm>
          <a:prstGeom prst="line">
            <a:avLst/>
          </a:prstGeom>
          <a:noFill/>
          <a:ln w="0" cmpd="sng">
            <a:solidFill>
              <a:srgbClr val="000000"/>
            </a:solidFill>
            <a:headEnd type="stealth"/>
            <a:tailEnd type="stealth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82"/>
          <xdr:cNvSpPr>
            <a:spLocks noChangeAspect="1"/>
          </xdr:cNvSpPr>
        </xdr:nvSpPr>
        <xdr:spPr>
          <a:xfrm rot="16200000">
            <a:off x="170" y="592"/>
            <a:ext cx="131" cy="0"/>
          </a:xfrm>
          <a:prstGeom prst="line">
            <a:avLst/>
          </a:prstGeom>
          <a:noFill/>
          <a:ln w="3175" cmpd="sng">
            <a:solidFill>
              <a:srgbClr val="000000"/>
            </a:solidFill>
            <a:prstDash val="dash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Polygon 632"/>
          <xdr:cNvSpPr>
            <a:spLocks noChangeAspect="1"/>
          </xdr:cNvSpPr>
        </xdr:nvSpPr>
        <xdr:spPr>
          <a:xfrm>
            <a:off x="112" y="533"/>
            <a:ext cx="220" cy="86"/>
          </a:xfrm>
          <a:custGeom>
            <a:pathLst>
              <a:path h="86" w="220">
                <a:moveTo>
                  <a:pt x="0" y="1"/>
                </a:moveTo>
                <a:lnTo>
                  <a:pt x="58" y="34"/>
                </a:lnTo>
                <a:lnTo>
                  <a:pt x="58" y="59"/>
                </a:lnTo>
                <a:lnTo>
                  <a:pt x="85" y="86"/>
                </a:lnTo>
                <a:lnTo>
                  <a:pt x="135" y="86"/>
                </a:lnTo>
                <a:lnTo>
                  <a:pt x="162" y="59"/>
                </a:lnTo>
                <a:lnTo>
                  <a:pt x="162" y="33"/>
                </a:lnTo>
                <a:lnTo>
                  <a:pt x="220" y="0"/>
                </a:lnTo>
              </a:path>
            </a:pathLst>
          </a:cu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50800" cmpd="sng">
            <a:solidFill>
              <a:srgbClr val="80808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685"/>
          <xdr:cNvSpPr txBox="1">
            <a:spLocks noChangeArrowheads="1"/>
          </xdr:cNvSpPr>
        </xdr:nvSpPr>
        <xdr:spPr>
          <a:xfrm>
            <a:off x="302" y="570"/>
            <a:ext cx="28" cy="25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h/2</a:t>
            </a:r>
          </a:p>
        </xdr:txBody>
      </xdr:sp>
      <xdr:sp>
        <xdr:nvSpPr>
          <xdr:cNvPr id="23" name="TextBox 686"/>
          <xdr:cNvSpPr txBox="1">
            <a:spLocks noChangeArrowheads="1"/>
          </xdr:cNvSpPr>
        </xdr:nvSpPr>
        <xdr:spPr>
          <a:xfrm>
            <a:off x="302" y="599"/>
            <a:ext cx="28" cy="25"/>
          </a:xfrm>
          <a:prstGeom prst="rect">
            <a:avLst/>
          </a:prstGeom>
          <a:gradFill rotWithShape="1">
            <a:gsLst>
              <a:gs pos="0">
                <a:srgbClr val="DBDBDB"/>
              </a:gs>
              <a:gs pos="100000">
                <a:srgbClr val="FFFFFF"/>
              </a:gs>
            </a:gsLst>
            <a:lin ang="18900000" scaled="1"/>
          </a:gradFill>
          <a:ln w="317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h/2</a:t>
            </a:r>
          </a:p>
        </xdr:txBody>
      </xdr:sp>
    </xdr:grpSp>
    <xdr:clientData/>
  </xdr:twoCellAnchor>
  <xdr:twoCellAnchor>
    <xdr:from>
      <xdr:col>1</xdr:col>
      <xdr:colOff>495300</xdr:colOff>
      <xdr:row>42</xdr:row>
      <xdr:rowOff>9525</xdr:rowOff>
    </xdr:from>
    <xdr:to>
      <xdr:col>3</xdr:col>
      <xdr:colOff>171450</xdr:colOff>
      <xdr:row>45</xdr:row>
      <xdr:rowOff>152400</xdr:rowOff>
    </xdr:to>
    <xdr:sp>
      <xdr:nvSpPr>
        <xdr:cNvPr id="24" name="Rectangle 691"/>
        <xdr:cNvSpPr>
          <a:spLocks noChangeAspect="1"/>
        </xdr:cNvSpPr>
      </xdr:nvSpPr>
      <xdr:spPr>
        <a:xfrm>
          <a:off x="1104900" y="7229475"/>
          <a:ext cx="895350" cy="666750"/>
        </a:xfrm>
        <a:prstGeom prst="roundRect">
          <a:avLst/>
        </a:prstGeom>
        <a:pattFill prst="ltDnDiag">
          <a:fgClr>
            <a:srgbClr val="777777"/>
          </a:fgClr>
          <a:bgClr>
            <a:srgbClr val="FFFFFF"/>
          </a:bgClr>
        </a:patt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542925</xdr:colOff>
      <xdr:row>42</xdr:row>
      <xdr:rowOff>47625</xdr:rowOff>
    </xdr:from>
    <xdr:to>
      <xdr:col>3</xdr:col>
      <xdr:colOff>123825</xdr:colOff>
      <xdr:row>45</xdr:row>
      <xdr:rowOff>114300</xdr:rowOff>
    </xdr:to>
    <xdr:sp>
      <xdr:nvSpPr>
        <xdr:cNvPr id="25" name="Rectangle 692"/>
        <xdr:cNvSpPr>
          <a:spLocks noChangeAspect="1"/>
        </xdr:cNvSpPr>
      </xdr:nvSpPr>
      <xdr:spPr>
        <a:xfrm>
          <a:off x="1152525" y="7267575"/>
          <a:ext cx="800100" cy="590550"/>
        </a:xfrm>
        <a:prstGeom prst="roundRect">
          <a:avLst/>
        </a:prstGeom>
        <a:gradFill rotWithShape="1">
          <a:gsLst>
            <a:gs pos="0">
              <a:srgbClr val="777777"/>
            </a:gs>
            <a:gs pos="100000">
              <a:srgbClr val="ECECEC"/>
            </a:gs>
          </a:gsLst>
          <a:path path="rect">
            <a:fillToRect l="50000" t="50000" r="50000" b="50000"/>
          </a:path>
        </a:gra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3"/>
  <dimension ref="B3:R42"/>
  <sheetViews>
    <sheetView tabSelected="1" zoomScale="75" zoomScaleNormal="75" zoomScaleSheetLayoutView="100" workbookViewId="0" topLeftCell="A3">
      <selection activeCell="D3" sqref="D3"/>
    </sheetView>
  </sheetViews>
  <sheetFormatPr defaultColWidth="9.140625" defaultRowHeight="12.75"/>
  <cols>
    <col min="1" max="16384" width="9.140625" style="5" customWidth="1"/>
  </cols>
  <sheetData>
    <row r="2" ht="13.5" thickBot="1"/>
    <row r="3" spans="2:18" ht="13.5" thickTop="1">
      <c r="B3" s="32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2:18" ht="12.75">
      <c r="B4" s="35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6"/>
    </row>
    <row r="5" spans="2:18" ht="12.75">
      <c r="B5" s="35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6"/>
    </row>
    <row r="6" spans="2:18" ht="12.75">
      <c r="B6" s="35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6"/>
    </row>
    <row r="7" spans="2:18" ht="13.5" thickBot="1">
      <c r="B7" s="35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6"/>
    </row>
    <row r="8" spans="2:18" ht="13.5" thickTop="1">
      <c r="B8" s="35"/>
      <c r="C8" s="20"/>
      <c r="D8" s="21"/>
      <c r="E8" s="21"/>
      <c r="F8" s="22"/>
      <c r="G8" s="21"/>
      <c r="H8" s="21"/>
      <c r="I8" s="21"/>
      <c r="J8" s="21"/>
      <c r="K8" s="21"/>
      <c r="L8" s="21"/>
      <c r="M8" s="21"/>
      <c r="N8" s="21"/>
      <c r="O8" s="21"/>
      <c r="P8" s="21"/>
      <c r="Q8" s="23"/>
      <c r="R8" s="36"/>
    </row>
    <row r="9" spans="2:18" ht="12.75">
      <c r="B9" s="35"/>
      <c r="C9" s="24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5"/>
      <c r="R9" s="36"/>
    </row>
    <row r="10" spans="2:18" ht="12.75">
      <c r="B10" s="35"/>
      <c r="C10" s="24"/>
      <c r="D10" s="16"/>
      <c r="E10" s="16"/>
      <c r="F10" s="16"/>
      <c r="G10" s="16"/>
      <c r="H10" s="17">
        <f>'TRAPEZ.le1'!E30</f>
        <v>138.001</v>
      </c>
      <c r="I10" s="16"/>
      <c r="J10" s="16"/>
      <c r="K10" s="16"/>
      <c r="L10" s="18">
        <f>'TRAPEZ.le 2'!D30</f>
        <v>151.7744</v>
      </c>
      <c r="M10" s="16"/>
      <c r="N10" s="16"/>
      <c r="O10" s="16"/>
      <c r="P10" s="17">
        <f>'TRAPEZ.le 3'!D30</f>
        <v>136</v>
      </c>
      <c r="Q10" s="25"/>
      <c r="R10" s="36"/>
    </row>
    <row r="11" spans="2:18" ht="12.75">
      <c r="B11" s="35"/>
      <c r="C11" s="24"/>
      <c r="D11" s="19">
        <f>CIRCOLARE!D30</f>
        <v>159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25"/>
      <c r="R11" s="36"/>
    </row>
    <row r="12" spans="2:18" ht="12.75">
      <c r="B12" s="35"/>
      <c r="C12" s="24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25"/>
      <c r="R12" s="36"/>
    </row>
    <row r="13" spans="2:18" ht="12.75">
      <c r="B13" s="35"/>
      <c r="C13" s="24"/>
      <c r="D13" s="16"/>
      <c r="E13" s="16"/>
      <c r="F13" s="16"/>
      <c r="G13" s="18">
        <f>'TRAPEZ.le1'!C33</f>
        <v>82.80160000000001</v>
      </c>
      <c r="H13" s="16"/>
      <c r="I13" s="16"/>
      <c r="J13" s="19">
        <f>'TRAPEZ.le 2'!B32</f>
        <v>67.8</v>
      </c>
      <c r="K13" s="16"/>
      <c r="L13" s="16"/>
      <c r="M13" s="16"/>
      <c r="N13" s="16"/>
      <c r="O13" s="18">
        <f>'TRAPEZ.le 3'!C33</f>
        <v>68</v>
      </c>
      <c r="P13" s="16"/>
      <c r="Q13" s="25"/>
      <c r="R13" s="36"/>
    </row>
    <row r="14" spans="2:18" ht="12.75">
      <c r="B14" s="35"/>
      <c r="C14" s="68">
        <f>CIRCOLARE!B33</f>
        <v>79.5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25"/>
      <c r="R14" s="36"/>
    </row>
    <row r="15" spans="2:18" ht="12.75">
      <c r="B15" s="35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25"/>
      <c r="R15" s="36"/>
    </row>
    <row r="16" spans="2:18" ht="12.75">
      <c r="B16" s="35"/>
      <c r="C16" s="24"/>
      <c r="D16" s="16"/>
      <c r="E16" s="16"/>
      <c r="F16" s="16"/>
      <c r="G16" s="16"/>
      <c r="H16" s="16"/>
      <c r="I16" s="16"/>
      <c r="J16" s="16"/>
      <c r="K16" s="16"/>
      <c r="L16" s="17">
        <f>'TRAPEZ.le 2'!D35</f>
        <v>114</v>
      </c>
      <c r="M16" s="16"/>
      <c r="N16" s="16"/>
      <c r="O16" s="16"/>
      <c r="P16" s="17">
        <f>'TRAPEZ.le 3'!D36</f>
        <v>67</v>
      </c>
      <c r="Q16" s="25"/>
      <c r="R16" s="36"/>
    </row>
    <row r="17" spans="2:18" ht="13.5" thickBot="1">
      <c r="B17" s="35"/>
      <c r="C17" s="27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9"/>
      <c r="R17" s="36"/>
    </row>
    <row r="18" spans="2:18" ht="13.5" thickTop="1">
      <c r="B18" s="35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6"/>
    </row>
    <row r="19" spans="2:18" ht="12.75">
      <c r="B19" s="35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6"/>
    </row>
    <row r="20" spans="2:18" ht="12.75">
      <c r="B20" s="35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6"/>
    </row>
    <row r="21" spans="2:18" ht="12.75">
      <c r="B21" s="35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6"/>
    </row>
    <row r="22" spans="2:18" ht="15.75">
      <c r="B22" s="35"/>
      <c r="C22" s="30"/>
      <c r="D22" s="30"/>
      <c r="E22" s="30"/>
      <c r="F22" s="30"/>
      <c r="G22" s="30"/>
      <c r="H22" s="42"/>
      <c r="I22" s="43" t="s">
        <v>9</v>
      </c>
      <c r="J22" s="65" t="s">
        <v>35</v>
      </c>
      <c r="K22" s="40"/>
      <c r="L22" s="40"/>
      <c r="M22" s="40"/>
      <c r="N22" s="40"/>
      <c r="O22" s="40"/>
      <c r="P22" s="40"/>
      <c r="Q22" s="40"/>
      <c r="R22" s="36"/>
    </row>
    <row r="23" spans="2:18" ht="15.75">
      <c r="B23" s="35"/>
      <c r="C23" s="30"/>
      <c r="D23" s="30"/>
      <c r="E23" s="30"/>
      <c r="F23" s="30"/>
      <c r="G23" s="30"/>
      <c r="H23" s="44"/>
      <c r="I23" s="45" t="s">
        <v>10</v>
      </c>
      <c r="J23" s="66" t="s">
        <v>31</v>
      </c>
      <c r="K23" s="41"/>
      <c r="L23" s="41"/>
      <c r="M23" s="41"/>
      <c r="N23" s="41"/>
      <c r="O23" s="41"/>
      <c r="P23" s="41"/>
      <c r="Q23" s="41"/>
      <c r="R23" s="36"/>
    </row>
    <row r="24" spans="2:18" ht="16.5" thickBot="1">
      <c r="B24" s="35"/>
      <c r="C24" s="30"/>
      <c r="D24" s="30"/>
      <c r="E24" s="30"/>
      <c r="F24" s="30"/>
      <c r="G24" s="30"/>
      <c r="H24" s="42"/>
      <c r="I24" s="55" t="s">
        <v>11</v>
      </c>
      <c r="J24" s="67" t="s">
        <v>32</v>
      </c>
      <c r="K24" s="54"/>
      <c r="L24" s="54"/>
      <c r="M24" s="54"/>
      <c r="N24" s="54"/>
      <c r="O24" s="54"/>
      <c r="P24" s="54"/>
      <c r="Q24" s="54"/>
      <c r="R24" s="36"/>
    </row>
    <row r="25" spans="2:18" ht="18">
      <c r="B25" s="35"/>
      <c r="C25" s="56"/>
      <c r="D25" s="56"/>
      <c r="E25" s="56"/>
      <c r="F25" s="56"/>
      <c r="G25" s="59" t="s">
        <v>12</v>
      </c>
      <c r="H25" s="62">
        <v>150</v>
      </c>
      <c r="I25" s="30"/>
      <c r="J25" s="30"/>
      <c r="K25" s="30"/>
      <c r="L25" s="30"/>
      <c r="M25" s="30"/>
      <c r="N25" s="30"/>
      <c r="O25" s="30"/>
      <c r="P25" s="30"/>
      <c r="Q25" s="30"/>
      <c r="R25" s="36"/>
    </row>
    <row r="26" spans="2:18" ht="18">
      <c r="B26" s="35"/>
      <c r="C26" s="57"/>
      <c r="D26" s="57"/>
      <c r="E26" s="57"/>
      <c r="F26" s="57"/>
      <c r="G26" s="60" t="s">
        <v>33</v>
      </c>
      <c r="H26" s="63">
        <v>0.5</v>
      </c>
      <c r="I26" s="30"/>
      <c r="J26" s="78" t="s">
        <v>42</v>
      </c>
      <c r="K26" s="75"/>
      <c r="L26" s="78" t="s">
        <v>43</v>
      </c>
      <c r="M26" s="75"/>
      <c r="N26" s="78" t="s">
        <v>44</v>
      </c>
      <c r="O26" s="75"/>
      <c r="P26" s="81" t="s">
        <v>47</v>
      </c>
      <c r="Q26" s="30"/>
      <c r="R26" s="36"/>
    </row>
    <row r="27" spans="2:18" ht="18">
      <c r="B27" s="35"/>
      <c r="C27" s="57"/>
      <c r="D27" s="57"/>
      <c r="E27" s="57"/>
      <c r="F27" s="57"/>
      <c r="G27" s="60" t="s">
        <v>34</v>
      </c>
      <c r="H27" s="63">
        <v>150</v>
      </c>
      <c r="I27" s="30"/>
      <c r="J27" s="74">
        <f>CIRCOLARE!$C$41</f>
        <v>103</v>
      </c>
      <c r="K27" s="30"/>
      <c r="L27" s="74">
        <f>CIRCOLARE!C55</f>
        <v>114.44444444444444</v>
      </c>
      <c r="M27" s="30"/>
      <c r="N27" s="74">
        <f>CIRCOLARE!C69</f>
        <v>103</v>
      </c>
      <c r="O27" s="30"/>
      <c r="P27" s="80" t="s">
        <v>45</v>
      </c>
      <c r="Q27" s="30"/>
      <c r="R27" s="36"/>
    </row>
    <row r="28" spans="2:18" ht="18">
      <c r="B28" s="35"/>
      <c r="C28" s="57"/>
      <c r="D28" s="57"/>
      <c r="E28" s="57"/>
      <c r="F28" s="57"/>
      <c r="G28" s="60" t="s">
        <v>14</v>
      </c>
      <c r="H28" s="63">
        <v>1.5</v>
      </c>
      <c r="I28" s="30"/>
      <c r="J28" s="40"/>
      <c r="K28" s="30"/>
      <c r="L28" s="40"/>
      <c r="M28" s="30"/>
      <c r="N28" s="47"/>
      <c r="O28" s="30"/>
      <c r="P28" s="74">
        <f>CIRCOLARE!C87</f>
        <v>75</v>
      </c>
      <c r="Q28" s="30"/>
      <c r="R28" s="36"/>
    </row>
    <row r="29" spans="2:18" ht="18">
      <c r="B29" s="35"/>
      <c r="C29" s="57"/>
      <c r="D29" s="57"/>
      <c r="E29" s="57"/>
      <c r="F29" s="57"/>
      <c r="G29" s="60" t="s">
        <v>30</v>
      </c>
      <c r="H29" s="63">
        <v>0.4</v>
      </c>
      <c r="I29" s="30"/>
      <c r="J29" s="40"/>
      <c r="K29" s="30"/>
      <c r="L29" s="40"/>
      <c r="M29" s="30"/>
      <c r="N29" s="47"/>
      <c r="O29" s="30"/>
      <c r="P29" s="40"/>
      <c r="Q29" s="30"/>
      <c r="R29" s="36"/>
    </row>
    <row r="30" spans="2:18" ht="18.75" thickBot="1">
      <c r="B30" s="35"/>
      <c r="C30" s="58"/>
      <c r="D30" s="58"/>
      <c r="E30" s="58"/>
      <c r="F30" s="58"/>
      <c r="G30" s="61" t="s">
        <v>7</v>
      </c>
      <c r="H30" s="64">
        <v>0.33</v>
      </c>
      <c r="I30" s="30"/>
      <c r="J30" s="40"/>
      <c r="K30" s="30"/>
      <c r="L30" s="40"/>
      <c r="M30" s="30"/>
      <c r="N30" s="47"/>
      <c r="O30" s="30"/>
      <c r="P30" s="40"/>
      <c r="Q30" s="30"/>
      <c r="R30" s="36"/>
    </row>
    <row r="31" spans="2:18" ht="15">
      <c r="B31" s="35"/>
      <c r="C31" s="30"/>
      <c r="D31" s="30"/>
      <c r="E31" s="30"/>
      <c r="F31" s="30"/>
      <c r="G31" s="30"/>
      <c r="H31" s="30"/>
      <c r="I31" s="31"/>
      <c r="J31" s="40"/>
      <c r="K31" s="30"/>
      <c r="L31" s="40"/>
      <c r="M31" s="30"/>
      <c r="N31" s="47"/>
      <c r="O31" s="30"/>
      <c r="P31" s="79"/>
      <c r="Q31" s="30"/>
      <c r="R31" s="36"/>
    </row>
    <row r="32" spans="2:18" ht="15.75">
      <c r="B32" s="35"/>
      <c r="C32" s="30"/>
      <c r="D32" s="30"/>
      <c r="E32" s="30"/>
      <c r="F32" s="30"/>
      <c r="G32" s="30"/>
      <c r="H32" s="30"/>
      <c r="I32" s="30"/>
      <c r="J32" s="46"/>
      <c r="K32" s="75"/>
      <c r="L32" s="46"/>
      <c r="M32" s="75"/>
      <c r="N32" s="47"/>
      <c r="O32" s="75"/>
      <c r="P32" s="79" t="s">
        <v>46</v>
      </c>
      <c r="Q32" s="30"/>
      <c r="R32" s="36"/>
    </row>
    <row r="33" spans="2:18" ht="15.75">
      <c r="B33" s="35"/>
      <c r="C33" s="48"/>
      <c r="D33" s="48"/>
      <c r="E33" s="48"/>
      <c r="F33" s="49" t="s">
        <v>1</v>
      </c>
      <c r="G33" s="50">
        <f>H27/3600</f>
        <v>0.041666666666666664</v>
      </c>
      <c r="H33" s="30"/>
      <c r="I33" s="30"/>
      <c r="J33" s="74">
        <f>J27</f>
        <v>103</v>
      </c>
      <c r="K33" s="30"/>
      <c r="L33" s="74">
        <f>CIRCOLARE!C64</f>
        <v>75</v>
      </c>
      <c r="M33" s="30"/>
      <c r="N33" s="74">
        <f>CIRCOLARE!C78</f>
        <v>75</v>
      </c>
      <c r="O33" s="30"/>
      <c r="P33" s="74">
        <f>J27</f>
        <v>103</v>
      </c>
      <c r="Q33" s="30"/>
      <c r="R33" s="36"/>
    </row>
    <row r="34" spans="2:18" ht="15.75">
      <c r="B34" s="35"/>
      <c r="C34" s="51"/>
      <c r="D34" s="51"/>
      <c r="E34" s="51"/>
      <c r="F34" s="52" t="s">
        <v>41</v>
      </c>
      <c r="G34" s="53">
        <f>H25*H26*H28*G33</f>
        <v>4.6875</v>
      </c>
      <c r="H34" s="30"/>
      <c r="I34" s="30"/>
      <c r="J34" s="47" t="s">
        <v>24</v>
      </c>
      <c r="K34" s="30"/>
      <c r="L34" s="47" t="s">
        <v>24</v>
      </c>
      <c r="M34" s="30"/>
      <c r="N34" s="47" t="s">
        <v>24</v>
      </c>
      <c r="O34" s="30"/>
      <c r="P34" s="40"/>
      <c r="Q34" s="30"/>
      <c r="R34" s="36"/>
    </row>
    <row r="35" spans="2:18" ht="12.75">
      <c r="B35" s="35"/>
      <c r="C35" s="30"/>
      <c r="D35" s="133">
        <f>CIRCOLARE!F62</f>
      </c>
      <c r="E35" s="133"/>
      <c r="F35" s="133"/>
      <c r="G35" s="75"/>
      <c r="H35" s="30"/>
      <c r="I35" s="30"/>
      <c r="J35" s="47" t="s">
        <v>25</v>
      </c>
      <c r="K35" s="30"/>
      <c r="L35" s="47" t="s">
        <v>27</v>
      </c>
      <c r="M35" s="30"/>
      <c r="N35" s="47" t="s">
        <v>29</v>
      </c>
      <c r="O35" s="30"/>
      <c r="P35" s="40"/>
      <c r="Q35" s="30"/>
      <c r="R35" s="36"/>
    </row>
    <row r="36" spans="2:18" ht="12.75">
      <c r="B36" s="35"/>
      <c r="C36" s="30"/>
      <c r="D36" s="30"/>
      <c r="E36" s="30"/>
      <c r="F36" s="30"/>
      <c r="G36" s="30"/>
      <c r="H36" s="30"/>
      <c r="I36" s="30"/>
      <c r="J36" s="47" t="s">
        <v>26</v>
      </c>
      <c r="K36" s="30"/>
      <c r="L36" s="47" t="s">
        <v>28</v>
      </c>
      <c r="M36" s="30"/>
      <c r="N36" s="40"/>
      <c r="O36" s="30"/>
      <c r="P36" s="47"/>
      <c r="Q36" s="30"/>
      <c r="R36" s="36"/>
    </row>
    <row r="37" spans="2:18" ht="13.5" thickBo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9"/>
    </row>
    <row r="38" spans="5:17" ht="12.75" hidden="1">
      <c r="E38" s="73">
        <v>1</v>
      </c>
      <c r="G38" s="73">
        <v>1</v>
      </c>
      <c r="H38" s="70"/>
      <c r="I38" s="71"/>
      <c r="J38" s="71"/>
      <c r="P38" s="70"/>
      <c r="Q38" s="69"/>
    </row>
    <row r="39" spans="5:17" ht="12.75" hidden="1">
      <c r="E39" s="73">
        <v>0.8</v>
      </c>
      <c r="G39" s="73">
        <v>1.5</v>
      </c>
      <c r="P39" s="70"/>
      <c r="Q39" s="69"/>
    </row>
    <row r="40" spans="5:17" ht="12.75" hidden="1">
      <c r="E40" s="73">
        <v>0.5</v>
      </c>
      <c r="G40" s="73">
        <v>2</v>
      </c>
      <c r="P40" s="70"/>
      <c r="Q40" s="69"/>
    </row>
    <row r="41" spans="7:17" ht="12.75" hidden="1">
      <c r="G41" s="73">
        <v>2.5</v>
      </c>
      <c r="P41" s="70"/>
      <c r="Q41" s="69"/>
    </row>
    <row r="42" spans="7:17" ht="12.75" hidden="1">
      <c r="G42" s="73">
        <v>3</v>
      </c>
      <c r="P42" s="70"/>
      <c r="Q42" s="69"/>
    </row>
    <row r="43" ht="12.75" hidden="1"/>
    <row r="44" ht="13.5" thickTop="1"/>
  </sheetData>
  <sheetProtection sheet="1" objects="1" scenarios="1" selectLockedCells="1"/>
  <mergeCells count="1">
    <mergeCell ref="D35:F35"/>
  </mergeCells>
  <conditionalFormatting sqref="D35:F35">
    <cfRule type="cellIs" priority="1" dxfId="0" operator="equal" stopIfTrue="1">
      <formula>"La svasatura è inutile"</formula>
    </cfRule>
  </conditionalFormatting>
  <dataValidations count="6">
    <dataValidation type="list" allowBlank="1" showInputMessage="1" showErrorMessage="1" errorTitle="Coefficiente di scorrimento" error="Immettere uno dei valori compresi nell'elenco." sqref="H26">
      <formula1>$E$38:$E$40</formula1>
    </dataValidation>
    <dataValidation type="list" allowBlank="1" showInputMessage="1" showErrorMessage="1" errorTitle="Coefficiente di rischio" error="Immettere uno dei valori compresi nell'elenco." sqref="H28">
      <formula1>$G$38:$G$42</formula1>
    </dataValidation>
    <dataValidation type="whole" allowBlank="1" showInputMessage="1" showErrorMessage="1" errorTitle="Superficie copertura" error="Inserire un valore intero compreso tra 10 e 500" sqref="H25">
      <formula1>10</formula1>
      <formula2>500</formula2>
    </dataValidation>
    <dataValidation type="whole" allowBlank="1" showInputMessage="1" showErrorMessage="1" errorTitle="Altezza pluviometrica" error="Inserire un valore intero compreso tra 50 e 500." sqref="H27">
      <formula1>50</formula1>
      <formula2>500</formula2>
    </dataValidation>
    <dataValidation type="decimal" allowBlank="1" showInputMessage="1" showErrorMessage="1" errorTitle="Pendenza del canale" error="Inserire un valore compreso tra 0,1 e 2" sqref="H29">
      <formula1>0.1</formula1>
      <formula2>2</formula2>
    </dataValidation>
    <dataValidation type="decimal" allowBlank="1" showInputMessage="1" showErrorMessage="1" errorTitle="Grado di riempimento" error="Inserire un valore compreso tra 0,1 e 0,5." sqref="H30">
      <formula1>0.1</formula1>
      <formula2>0.5</formula2>
    </dataValidation>
  </dataValidations>
  <printOptions/>
  <pageMargins left="0.75" right="0.75" top="1" bottom="1" header="0.5" footer="0.5"/>
  <pageSetup horizontalDpi="600" verticalDpi="600" orientation="landscape" paperSize="9" scale="8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4"/>
  <dimension ref="B1:J106"/>
  <sheetViews>
    <sheetView showGridLines="0" workbookViewId="0" topLeftCell="A1">
      <selection activeCell="F22" sqref="F22"/>
    </sheetView>
  </sheetViews>
  <sheetFormatPr defaultColWidth="9.140625" defaultRowHeight="12.75"/>
  <cols>
    <col min="1" max="16384" width="9.140625" style="82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83"/>
      <c r="C2" s="84"/>
      <c r="D2" s="84"/>
      <c r="E2" s="84"/>
      <c r="F2" s="84"/>
      <c r="G2" s="84"/>
      <c r="H2" s="84"/>
      <c r="I2" s="84"/>
      <c r="J2" s="85"/>
    </row>
    <row r="3" spans="2:10" ht="12.75">
      <c r="B3" s="86"/>
      <c r="C3" s="2"/>
      <c r="D3" s="2"/>
      <c r="E3" s="2"/>
      <c r="F3" s="2"/>
      <c r="G3" s="2"/>
      <c r="H3" s="2"/>
      <c r="I3" s="2"/>
      <c r="J3" s="77"/>
    </row>
    <row r="4" spans="2:10" ht="12.75">
      <c r="B4" s="86"/>
      <c r="C4" s="2"/>
      <c r="D4" s="2"/>
      <c r="E4" s="2"/>
      <c r="F4" s="2"/>
      <c r="G4" s="2"/>
      <c r="H4" s="2"/>
      <c r="I4" s="2"/>
      <c r="J4" s="77"/>
    </row>
    <row r="5" spans="2:10" ht="12.75">
      <c r="B5" s="86"/>
      <c r="C5" s="1"/>
      <c r="D5" s="6" t="s">
        <v>9</v>
      </c>
      <c r="E5" s="4" t="str">
        <f>INTERFACCIA!J22</f>
        <v>Rossi &amp; Bianchi, per negozi e uffici.</v>
      </c>
      <c r="F5" s="2"/>
      <c r="G5" s="2"/>
      <c r="H5" s="2"/>
      <c r="I5" s="2"/>
      <c r="J5" s="77"/>
    </row>
    <row r="6" spans="2:10" ht="12.75">
      <c r="B6" s="86"/>
      <c r="C6" s="1"/>
      <c r="D6" s="6" t="s">
        <v>10</v>
      </c>
      <c r="E6" s="4" t="str">
        <f>INTERFACCIA!J23</f>
        <v>Roma</v>
      </c>
      <c r="F6" s="2"/>
      <c r="G6" s="2"/>
      <c r="H6" s="2"/>
      <c r="I6" s="2"/>
      <c r="J6" s="77"/>
    </row>
    <row r="7" spans="2:10" ht="12.75">
      <c r="B7" s="86"/>
      <c r="C7" s="1"/>
      <c r="D7" s="6" t="s">
        <v>11</v>
      </c>
      <c r="E7" s="4" t="str">
        <f>INTERFACCIA!J24</f>
        <v>Nomentana</v>
      </c>
      <c r="F7" s="2"/>
      <c r="G7" s="2"/>
      <c r="H7" s="2"/>
      <c r="I7" s="2"/>
      <c r="J7" s="77"/>
    </row>
    <row r="8" spans="2:10" ht="12.75">
      <c r="B8" s="86"/>
      <c r="C8" s="1"/>
      <c r="D8" s="1"/>
      <c r="E8" s="2"/>
      <c r="F8" s="2"/>
      <c r="G8" s="2"/>
      <c r="H8" s="2"/>
      <c r="I8" s="2"/>
      <c r="J8" s="77"/>
    </row>
    <row r="9" spans="2:10" ht="12.75">
      <c r="B9" s="86"/>
      <c r="C9" s="1"/>
      <c r="D9" s="6"/>
      <c r="E9" s="2"/>
      <c r="F9" s="2"/>
      <c r="G9" s="2"/>
      <c r="H9" s="2"/>
      <c r="I9" s="2"/>
      <c r="J9" s="77"/>
    </row>
    <row r="10" spans="2:10" ht="12.75">
      <c r="B10" s="86"/>
      <c r="C10" s="2"/>
      <c r="D10" s="2"/>
      <c r="E10" s="2"/>
      <c r="F10" s="2"/>
      <c r="G10" s="2"/>
      <c r="H10" s="2"/>
      <c r="I10" s="2"/>
      <c r="J10" s="77"/>
    </row>
    <row r="11" spans="2:10" ht="12.75">
      <c r="B11" s="86"/>
      <c r="C11" s="2"/>
      <c r="D11" s="2"/>
      <c r="E11" s="2"/>
      <c r="F11" s="2"/>
      <c r="G11" s="2"/>
      <c r="H11" s="2"/>
      <c r="I11" s="2"/>
      <c r="J11" s="77"/>
    </row>
    <row r="12" spans="2:10" ht="12.75">
      <c r="B12" s="86"/>
      <c r="C12" s="2"/>
      <c r="D12" s="2"/>
      <c r="E12" s="2"/>
      <c r="F12" s="2"/>
      <c r="G12" s="2"/>
      <c r="H12" s="2"/>
      <c r="I12" s="2"/>
      <c r="J12" s="77"/>
    </row>
    <row r="13" spans="2:10" ht="12.75">
      <c r="B13" s="86"/>
      <c r="C13" s="2"/>
      <c r="D13" s="2"/>
      <c r="E13" s="2"/>
      <c r="F13" s="2"/>
      <c r="G13" s="2"/>
      <c r="H13" s="2"/>
      <c r="I13" s="2"/>
      <c r="J13" s="77"/>
    </row>
    <row r="14" spans="2:10" ht="12.75">
      <c r="B14" s="86"/>
      <c r="C14" s="2"/>
      <c r="D14" s="2"/>
      <c r="E14" s="2"/>
      <c r="F14" s="2"/>
      <c r="G14" s="2"/>
      <c r="H14" s="2"/>
      <c r="I14" s="2"/>
      <c r="J14" s="77"/>
    </row>
    <row r="15" spans="2:10" ht="15.75">
      <c r="B15" s="86"/>
      <c r="C15" s="2"/>
      <c r="D15" s="87"/>
      <c r="E15" s="87"/>
      <c r="F15" s="9"/>
      <c r="G15" s="88" t="s">
        <v>37</v>
      </c>
      <c r="H15" s="89">
        <f>INTERFACCIA!H25</f>
        <v>150</v>
      </c>
      <c r="I15" s="2"/>
      <c r="J15" s="77"/>
    </row>
    <row r="16" spans="2:10" ht="15.75">
      <c r="B16" s="86"/>
      <c r="C16" s="2"/>
      <c r="D16" s="87"/>
      <c r="E16" s="90"/>
      <c r="F16" s="91"/>
      <c r="G16" s="88" t="s">
        <v>39</v>
      </c>
      <c r="H16" s="92">
        <f>INTERFACCIA!H26+0.01</f>
        <v>0.51</v>
      </c>
      <c r="I16" s="2"/>
      <c r="J16" s="77"/>
    </row>
    <row r="17" spans="2:10" ht="15.75">
      <c r="B17" s="86"/>
      <c r="C17" s="2"/>
      <c r="D17" s="87"/>
      <c r="E17" s="90"/>
      <c r="F17" s="91"/>
      <c r="G17" s="88" t="s">
        <v>40</v>
      </c>
      <c r="H17" s="89">
        <f>INTERFACCIA!H27+0.01</f>
        <v>150.01</v>
      </c>
      <c r="I17" s="2"/>
      <c r="J17" s="77"/>
    </row>
    <row r="18" spans="2:10" ht="15.75">
      <c r="B18" s="86"/>
      <c r="C18" s="2"/>
      <c r="D18" s="87"/>
      <c r="E18" s="90"/>
      <c r="F18" s="91"/>
      <c r="G18" s="88" t="s">
        <v>14</v>
      </c>
      <c r="H18" s="89">
        <f>INTERFACCIA!H28+0.01</f>
        <v>1.51</v>
      </c>
      <c r="I18" s="2"/>
      <c r="J18" s="77"/>
    </row>
    <row r="19" spans="2:10" ht="15.75">
      <c r="B19" s="86"/>
      <c r="C19" s="2"/>
      <c r="D19" s="87"/>
      <c r="E19" s="90"/>
      <c r="F19" s="91"/>
      <c r="G19" s="88" t="s">
        <v>13</v>
      </c>
      <c r="H19" s="92">
        <f>INTERFACCIA!H29+0.01</f>
        <v>0.41000000000000003</v>
      </c>
      <c r="I19" s="2"/>
      <c r="J19" s="77"/>
    </row>
    <row r="20" spans="2:10" ht="15.75">
      <c r="B20" s="86"/>
      <c r="C20" s="2"/>
      <c r="D20" s="87"/>
      <c r="E20" s="90"/>
      <c r="F20" s="91"/>
      <c r="G20" s="88" t="s">
        <v>7</v>
      </c>
      <c r="H20" s="92">
        <f>INTERFACCIA!H30+0.0001</f>
        <v>0.3301</v>
      </c>
      <c r="I20" s="2"/>
      <c r="J20" s="77"/>
    </row>
    <row r="21" spans="2:10" ht="15.75">
      <c r="B21" s="86"/>
      <c r="C21" s="2"/>
      <c r="D21" s="2"/>
      <c r="E21" s="1"/>
      <c r="F21" s="91"/>
      <c r="G21" s="88"/>
      <c r="H21" s="93"/>
      <c r="I21" s="2"/>
      <c r="J21" s="77"/>
    </row>
    <row r="22" spans="2:10" ht="12.75">
      <c r="B22" s="86"/>
      <c r="C22" s="2"/>
      <c r="D22" s="2"/>
      <c r="E22" s="1"/>
      <c r="F22" s="91"/>
      <c r="G22" s="94"/>
      <c r="H22" s="94"/>
      <c r="I22" s="2"/>
      <c r="J22" s="77"/>
    </row>
    <row r="23" spans="2:10" ht="15.75">
      <c r="B23" s="86"/>
      <c r="C23" s="1"/>
      <c r="D23" s="1"/>
      <c r="E23" s="1"/>
      <c r="F23" s="88" t="s">
        <v>1</v>
      </c>
      <c r="G23" s="95">
        <f>H17/3600</f>
        <v>0.04166944444444444</v>
      </c>
      <c r="H23" s="94"/>
      <c r="I23" s="2"/>
      <c r="J23" s="96"/>
    </row>
    <row r="24" spans="2:10" ht="15.75">
      <c r="B24" s="86"/>
      <c r="C24" s="2"/>
      <c r="D24" s="2"/>
      <c r="E24" s="1"/>
      <c r="F24" s="88" t="s">
        <v>2</v>
      </c>
      <c r="G24" s="92">
        <f>H15*H16*H18*G23</f>
        <v>4.813445874999999</v>
      </c>
      <c r="H24" s="94"/>
      <c r="I24" s="2"/>
      <c r="J24" s="77"/>
    </row>
    <row r="25" spans="2:10" ht="12.75">
      <c r="B25" s="86"/>
      <c r="C25" s="2"/>
      <c r="D25" s="2"/>
      <c r="E25" s="2"/>
      <c r="F25" s="2"/>
      <c r="G25" s="2"/>
      <c r="H25" s="2"/>
      <c r="I25" s="2"/>
      <c r="J25" s="77"/>
    </row>
    <row r="26" spans="2:10" ht="12.75">
      <c r="B26" s="86"/>
      <c r="C26" s="2"/>
      <c r="D26" s="2"/>
      <c r="E26" s="2"/>
      <c r="F26" s="2"/>
      <c r="G26" s="2"/>
      <c r="H26" s="2"/>
      <c r="I26" s="2"/>
      <c r="J26" s="77"/>
    </row>
    <row r="27" spans="2:10" ht="12.75">
      <c r="B27" s="86"/>
      <c r="C27" s="2"/>
      <c r="D27" s="2"/>
      <c r="E27" s="2"/>
      <c r="F27" s="2"/>
      <c r="G27" s="2"/>
      <c r="H27" s="2"/>
      <c r="I27" s="2"/>
      <c r="J27" s="77"/>
    </row>
    <row r="28" spans="2:10" ht="12.75">
      <c r="B28" s="86"/>
      <c r="C28" s="2"/>
      <c r="D28" s="2"/>
      <c r="E28" s="2"/>
      <c r="F28" s="2"/>
      <c r="G28" s="2"/>
      <c r="H28" s="2"/>
      <c r="I28" s="2"/>
      <c r="J28" s="77"/>
    </row>
    <row r="29" spans="2:10" ht="12.75">
      <c r="B29" s="86"/>
      <c r="C29" s="2"/>
      <c r="D29" s="2"/>
      <c r="E29" s="2"/>
      <c r="F29" s="2"/>
      <c r="G29" s="1"/>
      <c r="H29" s="1"/>
      <c r="I29" s="1"/>
      <c r="J29" s="77"/>
    </row>
    <row r="30" spans="2:10" ht="15.75">
      <c r="B30" s="86"/>
      <c r="C30" s="6" t="s">
        <v>0</v>
      </c>
      <c r="D30" s="97">
        <f>MAXA(80,I30)-1</f>
        <v>159</v>
      </c>
      <c r="E30" s="2"/>
      <c r="F30" s="2"/>
      <c r="G30" s="1"/>
      <c r="H30" s="7" t="s">
        <v>4</v>
      </c>
      <c r="I30" s="10">
        <f>IF(I32&lt;G24,I30+2,IF(I32&gt;G24,I30-2))</f>
        <v>162</v>
      </c>
      <c r="J30" s="77"/>
    </row>
    <row r="31" spans="2:10" ht="14.25">
      <c r="B31" s="86"/>
      <c r="C31" s="2"/>
      <c r="D31" s="2"/>
      <c r="E31" s="2"/>
      <c r="F31" s="2"/>
      <c r="G31" s="1"/>
      <c r="H31" s="8" t="s">
        <v>6</v>
      </c>
      <c r="I31" s="11">
        <f>PI()*I30^2/8*0.8</f>
        <v>8244.795760081053</v>
      </c>
      <c r="J31" s="77"/>
    </row>
    <row r="32" spans="2:10" ht="14.25">
      <c r="B32" s="86"/>
      <c r="C32" s="2"/>
      <c r="D32" s="2"/>
      <c r="E32" s="2"/>
      <c r="F32" s="2"/>
      <c r="G32" s="1"/>
      <c r="H32" s="8" t="s">
        <v>5</v>
      </c>
      <c r="I32" s="12">
        <f>I35*I31/1000</f>
        <v>4.93971407414563</v>
      </c>
      <c r="J32" s="77"/>
    </row>
    <row r="33" spans="2:10" ht="12.75">
      <c r="B33" s="98">
        <f>D30*0.5</f>
        <v>79.5</v>
      </c>
      <c r="C33" s="2"/>
      <c r="D33" s="2"/>
      <c r="E33" s="2"/>
      <c r="F33" s="2"/>
      <c r="G33" s="2"/>
      <c r="H33" s="2"/>
      <c r="I33" s="99"/>
      <c r="J33" s="77"/>
    </row>
    <row r="34" spans="2:10" ht="12.75">
      <c r="B34" s="86"/>
      <c r="C34" s="2"/>
      <c r="D34" s="2"/>
      <c r="E34" s="2"/>
      <c r="F34" s="2"/>
      <c r="G34" s="1"/>
      <c r="H34" s="6" t="s">
        <v>16</v>
      </c>
      <c r="I34" s="14">
        <f>0.25*I30/1000</f>
        <v>0.0405</v>
      </c>
      <c r="J34" s="77"/>
    </row>
    <row r="35" spans="2:10" ht="12.75">
      <c r="B35" s="86"/>
      <c r="C35" s="2"/>
      <c r="D35" s="2"/>
      <c r="E35" s="2"/>
      <c r="F35" s="2"/>
      <c r="G35" s="9"/>
      <c r="H35" s="3" t="s">
        <v>3</v>
      </c>
      <c r="I35" s="13">
        <f>80*I34^(2/3)*(H19/100)^0.5</f>
        <v>0.6041135786868914</v>
      </c>
      <c r="J35" s="77"/>
    </row>
    <row r="36" spans="2:10" ht="12.75">
      <c r="B36" s="86"/>
      <c r="C36" s="2"/>
      <c r="D36" s="2"/>
      <c r="E36" s="2"/>
      <c r="F36" s="2"/>
      <c r="G36" s="2"/>
      <c r="H36" s="2"/>
      <c r="I36" s="2"/>
      <c r="J36" s="77"/>
    </row>
    <row r="37" spans="2:10" ht="12.75">
      <c r="B37" s="86"/>
      <c r="C37" s="2"/>
      <c r="D37" s="2"/>
      <c r="E37" s="2"/>
      <c r="F37" s="2"/>
      <c r="G37" s="2"/>
      <c r="H37" s="2"/>
      <c r="I37" s="2"/>
      <c r="J37" s="77"/>
    </row>
    <row r="38" spans="2:10" ht="12.75">
      <c r="B38" s="86"/>
      <c r="C38" s="2"/>
      <c r="D38" s="2"/>
      <c r="E38" s="2"/>
      <c r="F38" s="2"/>
      <c r="G38" s="2"/>
      <c r="H38" s="2"/>
      <c r="I38" s="2"/>
      <c r="J38" s="77"/>
    </row>
    <row r="39" spans="2:10" ht="12.75">
      <c r="B39" s="86"/>
      <c r="C39" s="2"/>
      <c r="D39" s="2"/>
      <c r="E39" s="2"/>
      <c r="F39" s="2"/>
      <c r="G39" s="2"/>
      <c r="H39" s="2"/>
      <c r="I39" s="2"/>
      <c r="J39" s="77"/>
    </row>
    <row r="40" spans="2:10" ht="12.75">
      <c r="B40" s="86"/>
      <c r="C40" s="2"/>
      <c r="D40" s="2"/>
      <c r="E40" s="2"/>
      <c r="F40" s="2"/>
      <c r="G40" s="2"/>
      <c r="H40" s="2"/>
      <c r="I40" s="2"/>
      <c r="J40" s="77"/>
    </row>
    <row r="41" spans="2:10" ht="12.75">
      <c r="B41" s="86"/>
      <c r="C41" s="100">
        <f>C51+1</f>
        <v>103</v>
      </c>
      <c r="D41" s="2"/>
      <c r="E41" s="2"/>
      <c r="F41" s="2"/>
      <c r="G41" s="2"/>
      <c r="H41" s="2"/>
      <c r="I41" s="2"/>
      <c r="J41" s="77"/>
    </row>
    <row r="42" spans="2:10" ht="12.75">
      <c r="B42" s="86"/>
      <c r="C42" s="2"/>
      <c r="D42" s="2"/>
      <c r="E42" s="2"/>
      <c r="F42" s="2"/>
      <c r="G42" s="2"/>
      <c r="H42" s="2"/>
      <c r="I42" s="2"/>
      <c r="J42" s="77"/>
    </row>
    <row r="43" spans="2:10" ht="12.75">
      <c r="B43" s="86"/>
      <c r="C43" s="2"/>
      <c r="D43" s="2"/>
      <c r="E43" s="2"/>
      <c r="F43" s="2"/>
      <c r="G43" s="1"/>
      <c r="H43" s="1"/>
      <c r="I43" s="2"/>
      <c r="J43" s="77"/>
    </row>
    <row r="44" spans="2:10" ht="15.75">
      <c r="B44" s="86"/>
      <c r="C44" s="2"/>
      <c r="D44" s="2"/>
      <c r="E44" s="2"/>
      <c r="F44" s="2"/>
      <c r="G44" s="101" t="s">
        <v>0</v>
      </c>
      <c r="H44" s="102">
        <f>IF(H45&lt;G24,H44+1,IF(H45&gt;G24,H44-1))</f>
        <v>103</v>
      </c>
      <c r="I44" s="2"/>
      <c r="J44" s="77"/>
    </row>
    <row r="45" spans="2:10" ht="14.25">
      <c r="B45" s="86"/>
      <c r="C45" s="2"/>
      <c r="D45" s="2"/>
      <c r="E45" s="2"/>
      <c r="F45" s="2"/>
      <c r="G45" s="8" t="s">
        <v>5</v>
      </c>
      <c r="H45" s="12">
        <f>(PI()*(H44/1000)^2/4)*(2*9.81*0.05)*1000*0.6</f>
        <v>4.9043853733736045</v>
      </c>
      <c r="I45" s="2"/>
      <c r="J45" s="77"/>
    </row>
    <row r="46" spans="2:10" ht="12.75">
      <c r="B46" s="86"/>
      <c r="C46" s="2"/>
      <c r="D46" s="2"/>
      <c r="E46" s="2"/>
      <c r="F46" s="1"/>
      <c r="G46" s="1"/>
      <c r="H46" s="1"/>
      <c r="I46" s="2"/>
      <c r="J46" s="77"/>
    </row>
    <row r="47" spans="2:10" ht="12.75">
      <c r="B47" s="86"/>
      <c r="C47" s="2"/>
      <c r="D47" s="2"/>
      <c r="E47" s="2"/>
      <c r="F47" s="1"/>
      <c r="G47" s="1"/>
      <c r="H47" s="1"/>
      <c r="I47" s="2"/>
      <c r="J47" s="77"/>
    </row>
    <row r="48" spans="2:10" ht="12.75">
      <c r="B48" s="86"/>
      <c r="C48" s="2"/>
      <c r="D48" s="2"/>
      <c r="E48" s="2"/>
      <c r="F48" s="1"/>
      <c r="G48" s="1"/>
      <c r="H48" s="2"/>
      <c r="I48" s="2"/>
      <c r="J48" s="77"/>
    </row>
    <row r="49" spans="2:10" ht="12.75">
      <c r="B49" s="86"/>
      <c r="C49" s="2"/>
      <c r="D49" s="2"/>
      <c r="E49" s="2"/>
      <c r="F49" s="2"/>
      <c r="G49" s="2"/>
      <c r="H49" s="2"/>
      <c r="I49" s="2"/>
      <c r="J49" s="77"/>
    </row>
    <row r="50" spans="2:10" ht="12.75">
      <c r="B50" s="86"/>
      <c r="C50" s="2"/>
      <c r="D50" s="2"/>
      <c r="E50" s="2"/>
      <c r="F50" s="2"/>
      <c r="G50" s="2"/>
      <c r="H50" s="2"/>
      <c r="I50" s="2"/>
      <c r="J50" s="77"/>
    </row>
    <row r="51" spans="2:10" ht="12.75">
      <c r="B51" s="86"/>
      <c r="C51" s="100">
        <f>MAXA(40,H44,I90)</f>
        <v>103</v>
      </c>
      <c r="D51" s="2"/>
      <c r="E51" s="2"/>
      <c r="F51" s="2"/>
      <c r="G51" s="2"/>
      <c r="H51" s="2"/>
      <c r="I51" s="2"/>
      <c r="J51" s="77"/>
    </row>
    <row r="52" spans="2:10" ht="12.75">
      <c r="B52" s="103"/>
      <c r="C52" s="104"/>
      <c r="D52" s="104"/>
      <c r="E52" s="104"/>
      <c r="F52" s="104"/>
      <c r="G52" s="104"/>
      <c r="H52" s="104"/>
      <c r="I52" s="104"/>
      <c r="J52" s="105"/>
    </row>
    <row r="53" spans="2:10" ht="12.75">
      <c r="B53" s="86"/>
      <c r="C53" s="2"/>
      <c r="D53" s="2"/>
      <c r="E53" s="2"/>
      <c r="F53" s="2"/>
      <c r="G53" s="2"/>
      <c r="H53" s="2"/>
      <c r="I53" s="2"/>
      <c r="J53" s="77"/>
    </row>
    <row r="54" spans="2:10" ht="12.75">
      <c r="B54" s="86"/>
      <c r="C54" s="2"/>
      <c r="D54" s="2"/>
      <c r="E54" s="2"/>
      <c r="F54" s="2"/>
      <c r="G54" s="2"/>
      <c r="H54" s="2"/>
      <c r="I54" s="2"/>
      <c r="J54" s="77"/>
    </row>
    <row r="55" spans="2:10" ht="12.75">
      <c r="B55" s="86"/>
      <c r="C55" s="100">
        <f>MAXA(C78,H44/0.9)</f>
        <v>114.44444444444444</v>
      </c>
      <c r="D55" s="2"/>
      <c r="E55" s="2"/>
      <c r="F55" s="2"/>
      <c r="G55" s="2"/>
      <c r="H55" s="2"/>
      <c r="I55" s="2"/>
      <c r="J55" s="77"/>
    </row>
    <row r="56" spans="2:10" ht="12.75">
      <c r="B56" s="86"/>
      <c r="C56" s="2"/>
      <c r="D56" s="2"/>
      <c r="E56" s="2"/>
      <c r="F56" s="2"/>
      <c r="G56" s="2"/>
      <c r="H56" s="2"/>
      <c r="I56" s="2"/>
      <c r="J56" s="77"/>
    </row>
    <row r="57" spans="2:10" ht="12.75">
      <c r="B57" s="86"/>
      <c r="C57" s="2"/>
      <c r="D57" s="6" t="s">
        <v>17</v>
      </c>
      <c r="E57" s="97">
        <f>IF(C55=C64,"h=0",C55/2)</f>
        <v>57.22222222222222</v>
      </c>
      <c r="F57" s="2"/>
      <c r="G57" s="2"/>
      <c r="H57" s="2"/>
      <c r="I57" s="2"/>
      <c r="J57" s="77"/>
    </row>
    <row r="58" spans="2:10" ht="12.75">
      <c r="B58" s="86"/>
      <c r="C58" s="2"/>
      <c r="D58" s="2"/>
      <c r="E58" s="2"/>
      <c r="F58" s="106" t="s">
        <v>0</v>
      </c>
      <c r="G58" s="15">
        <f>C55</f>
        <v>114.44444444444444</v>
      </c>
      <c r="H58" s="2"/>
      <c r="I58" s="2"/>
      <c r="J58" s="77"/>
    </row>
    <row r="59" spans="2:10" ht="12.75">
      <c r="B59" s="86"/>
      <c r="C59" s="2"/>
      <c r="D59" s="2"/>
      <c r="E59" s="2"/>
      <c r="F59" s="106" t="s">
        <v>18</v>
      </c>
      <c r="G59" s="15">
        <f>C64</f>
        <v>74</v>
      </c>
      <c r="H59" s="2"/>
      <c r="I59" s="2"/>
      <c r="J59" s="77"/>
    </row>
    <row r="60" spans="2:10" ht="12.75">
      <c r="B60" s="86"/>
      <c r="C60" s="2"/>
      <c r="D60" s="2"/>
      <c r="E60" s="1"/>
      <c r="F60" s="106" t="s">
        <v>19</v>
      </c>
      <c r="G60" s="15">
        <f>E57</f>
        <v>57.22222222222222</v>
      </c>
      <c r="H60" s="1"/>
      <c r="I60" s="2"/>
      <c r="J60" s="77"/>
    </row>
    <row r="61" spans="2:10" ht="12.75">
      <c r="B61" s="86"/>
      <c r="C61" s="2"/>
      <c r="D61" s="2"/>
      <c r="E61" s="2"/>
      <c r="F61" s="2"/>
      <c r="G61" s="2"/>
      <c r="H61" s="2"/>
      <c r="I61" s="2"/>
      <c r="J61" s="77"/>
    </row>
    <row r="62" spans="2:10" ht="12.75">
      <c r="B62" s="86"/>
      <c r="C62" s="2"/>
      <c r="D62" s="2"/>
      <c r="E62" s="2"/>
      <c r="F62" s="4">
        <f>IF(C55=C64,"La svasatura è inutile","")</f>
      </c>
      <c r="G62" s="4"/>
      <c r="H62" s="2"/>
      <c r="I62" s="2"/>
      <c r="J62" s="77"/>
    </row>
    <row r="63" spans="2:10" ht="12.75">
      <c r="B63" s="86"/>
      <c r="C63" s="2"/>
      <c r="D63" s="2"/>
      <c r="E63" s="2"/>
      <c r="F63" s="2"/>
      <c r="G63" s="2"/>
      <c r="H63" s="2"/>
      <c r="I63" s="2"/>
      <c r="J63" s="77"/>
    </row>
    <row r="64" spans="2:10" ht="12.75">
      <c r="B64" s="86"/>
      <c r="C64" s="100">
        <f>MAXA(40,I90)</f>
        <v>75</v>
      </c>
      <c r="D64" s="2"/>
      <c r="E64" s="2"/>
      <c r="F64" s="2"/>
      <c r="G64" s="2"/>
      <c r="H64" s="2"/>
      <c r="I64" s="2"/>
      <c r="J64" s="77"/>
    </row>
    <row r="65" spans="2:10" ht="12.75">
      <c r="B65" s="86"/>
      <c r="C65" s="2"/>
      <c r="D65" s="2"/>
      <c r="E65" s="2"/>
      <c r="F65" s="2"/>
      <c r="G65" s="2"/>
      <c r="H65" s="2"/>
      <c r="I65" s="2"/>
      <c r="J65" s="77"/>
    </row>
    <row r="66" spans="2:10" ht="12.75">
      <c r="B66" s="86"/>
      <c r="C66" s="2"/>
      <c r="D66" s="2"/>
      <c r="E66" s="2"/>
      <c r="F66" s="2"/>
      <c r="G66" s="2"/>
      <c r="H66" s="2"/>
      <c r="I66" s="2"/>
      <c r="J66" s="77"/>
    </row>
    <row r="67" spans="2:10" ht="12.75">
      <c r="B67" s="86"/>
      <c r="C67" s="2"/>
      <c r="D67" s="2"/>
      <c r="E67" s="2"/>
      <c r="F67" s="2"/>
      <c r="G67" s="2"/>
      <c r="H67" s="2"/>
      <c r="I67" s="2"/>
      <c r="J67" s="77"/>
    </row>
    <row r="68" spans="2:10" ht="12.75">
      <c r="B68" s="86"/>
      <c r="C68" s="2"/>
      <c r="D68" s="2"/>
      <c r="E68" s="2"/>
      <c r="F68" s="2"/>
      <c r="G68" s="2"/>
      <c r="H68" s="2"/>
      <c r="I68" s="2"/>
      <c r="J68" s="77"/>
    </row>
    <row r="69" spans="2:10" ht="12.75">
      <c r="B69" s="86"/>
      <c r="C69" s="100">
        <f>MAXA(C78,H44)</f>
        <v>103</v>
      </c>
      <c r="D69" s="2"/>
      <c r="E69" s="2"/>
      <c r="F69" s="2"/>
      <c r="G69" s="2"/>
      <c r="H69" s="2"/>
      <c r="I69" s="2"/>
      <c r="J69" s="77"/>
    </row>
    <row r="70" spans="2:10" ht="12.75">
      <c r="B70" s="86"/>
      <c r="C70" s="2"/>
      <c r="D70" s="2"/>
      <c r="E70" s="2"/>
      <c r="F70" s="2"/>
      <c r="G70" s="2"/>
      <c r="H70" s="2"/>
      <c r="I70" s="2"/>
      <c r="J70" s="77"/>
    </row>
    <row r="71" spans="2:10" ht="12.75">
      <c r="B71" s="86"/>
      <c r="C71" s="2"/>
      <c r="D71" s="2"/>
      <c r="E71" s="2"/>
      <c r="F71" s="2"/>
      <c r="G71" s="2"/>
      <c r="H71" s="2"/>
      <c r="I71" s="2"/>
      <c r="J71" s="77"/>
    </row>
    <row r="72" spans="2:10" ht="12.75">
      <c r="B72" s="86"/>
      <c r="C72" s="2"/>
      <c r="D72" s="107" t="s">
        <v>8</v>
      </c>
      <c r="E72" s="97">
        <f>IF(C69=C78,"h = 0",C69)</f>
        <v>103</v>
      </c>
      <c r="F72" s="2"/>
      <c r="G72" s="2"/>
      <c r="H72" s="2"/>
      <c r="I72" s="2"/>
      <c r="J72" s="77"/>
    </row>
    <row r="73" spans="2:10" ht="12.75">
      <c r="B73" s="86"/>
      <c r="C73" s="2"/>
      <c r="D73" s="2"/>
      <c r="E73" s="2"/>
      <c r="F73" s="106" t="s">
        <v>0</v>
      </c>
      <c r="G73" s="15">
        <f>C69</f>
        <v>103</v>
      </c>
      <c r="H73" s="2"/>
      <c r="I73" s="2"/>
      <c r="J73" s="77"/>
    </row>
    <row r="74" spans="2:10" ht="12.75">
      <c r="B74" s="86"/>
      <c r="C74" s="2"/>
      <c r="D74" s="2"/>
      <c r="E74" s="2"/>
      <c r="F74" s="106" t="s">
        <v>18</v>
      </c>
      <c r="G74" s="15">
        <f>C78</f>
        <v>74</v>
      </c>
      <c r="H74" s="2"/>
      <c r="I74" s="2"/>
      <c r="J74" s="77"/>
    </row>
    <row r="75" spans="2:10" ht="12.75">
      <c r="B75" s="86"/>
      <c r="C75" s="2"/>
      <c r="D75" s="2"/>
      <c r="E75" s="2"/>
      <c r="F75" s="106" t="s">
        <v>19</v>
      </c>
      <c r="G75" s="15">
        <f>E72</f>
        <v>103</v>
      </c>
      <c r="H75" s="2"/>
      <c r="I75" s="2"/>
      <c r="J75" s="77"/>
    </row>
    <row r="76" spans="2:10" ht="12.75">
      <c r="B76" s="86"/>
      <c r="C76" s="2"/>
      <c r="D76" s="2"/>
      <c r="E76" s="2"/>
      <c r="F76" s="2"/>
      <c r="G76" s="2"/>
      <c r="H76" s="2"/>
      <c r="I76" s="2"/>
      <c r="J76" s="77"/>
    </row>
    <row r="77" spans="2:10" ht="12.75">
      <c r="B77" s="86"/>
      <c r="C77" s="2"/>
      <c r="D77" s="2"/>
      <c r="E77" s="2"/>
      <c r="F77" s="4">
        <f>IF(C69=C78,"La svasatura è inutile","")</f>
      </c>
      <c r="G77" s="4"/>
      <c r="H77" s="2"/>
      <c r="I77" s="2"/>
      <c r="J77" s="77"/>
    </row>
    <row r="78" spans="2:10" ht="12.75">
      <c r="B78" s="86"/>
      <c r="C78" s="100">
        <f>MAXA(40,I90)</f>
        <v>75</v>
      </c>
      <c r="D78" s="2"/>
      <c r="E78" s="2"/>
      <c r="F78" s="2"/>
      <c r="G78" s="2"/>
      <c r="H78" s="2"/>
      <c r="I78" s="2"/>
      <c r="J78" s="77"/>
    </row>
    <row r="79" spans="2:10" ht="12.75">
      <c r="B79" s="86"/>
      <c r="C79" s="2"/>
      <c r="D79" s="2"/>
      <c r="E79" s="2"/>
      <c r="F79" s="2"/>
      <c r="G79" s="2"/>
      <c r="H79" s="2"/>
      <c r="I79" s="2"/>
      <c r="J79" s="77"/>
    </row>
    <row r="80" spans="2:10" ht="12.75">
      <c r="B80" s="86"/>
      <c r="C80" s="2"/>
      <c r="D80" s="2"/>
      <c r="E80" s="2"/>
      <c r="F80" s="2"/>
      <c r="G80" s="2"/>
      <c r="H80" s="2"/>
      <c r="I80" s="2"/>
      <c r="J80" s="77"/>
    </row>
    <row r="81" spans="2:10" ht="12.75">
      <c r="B81" s="86"/>
      <c r="C81" s="2"/>
      <c r="D81" s="2"/>
      <c r="E81" s="2"/>
      <c r="F81" s="2"/>
      <c r="G81" s="2"/>
      <c r="H81" s="2"/>
      <c r="I81" s="2"/>
      <c r="J81" s="77"/>
    </row>
    <row r="82" spans="2:10" ht="12.75">
      <c r="B82" s="86"/>
      <c r="C82" s="2"/>
      <c r="D82" s="2"/>
      <c r="E82" s="2"/>
      <c r="F82" s="2"/>
      <c r="G82" s="2"/>
      <c r="H82" s="2"/>
      <c r="I82" s="2"/>
      <c r="J82" s="77"/>
    </row>
    <row r="83" spans="2:10" ht="12.75">
      <c r="B83" s="86"/>
      <c r="C83" s="2"/>
      <c r="D83" s="2"/>
      <c r="E83" s="2"/>
      <c r="F83" s="2"/>
      <c r="G83" s="2"/>
      <c r="H83" s="2"/>
      <c r="I83" s="2"/>
      <c r="J83" s="77"/>
    </row>
    <row r="84" spans="2:10" ht="12.75">
      <c r="B84" s="86"/>
      <c r="C84" s="2"/>
      <c r="D84" s="2"/>
      <c r="E84" s="2"/>
      <c r="F84" s="2"/>
      <c r="G84" s="2"/>
      <c r="H84" s="2"/>
      <c r="I84" s="2"/>
      <c r="J84" s="77"/>
    </row>
    <row r="85" spans="2:10" ht="14.25">
      <c r="B85" s="86"/>
      <c r="C85" s="2"/>
      <c r="D85" s="2"/>
      <c r="E85" s="2"/>
      <c r="F85" s="2"/>
      <c r="G85" s="2"/>
      <c r="H85" s="108" t="s">
        <v>5</v>
      </c>
      <c r="I85" s="109">
        <f>2.5*10^-4*0.25^-0.167*I90^2.667*H20^1.667</f>
        <v>4.97570364565182</v>
      </c>
      <c r="J85" s="77"/>
    </row>
    <row r="86" spans="2:10" ht="14.25">
      <c r="B86" s="86"/>
      <c r="C86" s="2"/>
      <c r="D86" s="2"/>
      <c r="E86" s="2"/>
      <c r="F86" s="2"/>
      <c r="G86" s="2"/>
      <c r="H86" s="108" t="s">
        <v>15</v>
      </c>
      <c r="I86" s="109">
        <f>PI()*I90^2/400</f>
        <v>44.17864669110647</v>
      </c>
      <c r="J86" s="77"/>
    </row>
    <row r="87" spans="2:10" ht="12.75">
      <c r="B87" s="86"/>
      <c r="C87" s="100">
        <f>MAXA(40,I90)</f>
        <v>75</v>
      </c>
      <c r="D87" s="2"/>
      <c r="E87" s="2"/>
      <c r="F87" s="2"/>
      <c r="G87" s="2"/>
      <c r="H87" s="1"/>
      <c r="I87" s="2"/>
      <c r="J87" s="77"/>
    </row>
    <row r="88" spans="2:10" ht="12.75">
      <c r="B88" s="86"/>
      <c r="C88" s="2"/>
      <c r="D88" s="2"/>
      <c r="E88" s="2"/>
      <c r="F88" s="2"/>
      <c r="G88" s="1"/>
      <c r="H88" s="1"/>
      <c r="I88" s="2"/>
      <c r="J88" s="77"/>
    </row>
    <row r="89" spans="2:10" ht="12.75">
      <c r="B89" s="86"/>
      <c r="C89" s="2"/>
      <c r="D89" s="2"/>
      <c r="E89" s="2"/>
      <c r="F89" s="2"/>
      <c r="G89" s="2"/>
      <c r="H89" s="2"/>
      <c r="I89" s="2"/>
      <c r="J89" s="77"/>
    </row>
    <row r="90" spans="2:10" ht="12.75">
      <c r="B90" s="86"/>
      <c r="C90" s="2"/>
      <c r="D90" s="2"/>
      <c r="E90" s="2"/>
      <c r="F90" s="2"/>
      <c r="G90" s="2"/>
      <c r="H90" s="106" t="s">
        <v>21</v>
      </c>
      <c r="I90" s="110">
        <f>IF(I85&lt;G24,I90+1,IF(I85&gt;G24,I90-1))</f>
        <v>74</v>
      </c>
      <c r="J90" s="77"/>
    </row>
    <row r="91" spans="2:10" ht="12.75">
      <c r="B91" s="86"/>
      <c r="C91" s="2"/>
      <c r="D91" s="2"/>
      <c r="E91" s="2"/>
      <c r="F91" s="1"/>
      <c r="G91" s="2"/>
      <c r="H91" s="2"/>
      <c r="I91" s="2"/>
      <c r="J91" s="77"/>
    </row>
    <row r="92" spans="2:10" ht="12.75">
      <c r="B92" s="86"/>
      <c r="C92" s="2"/>
      <c r="D92" s="2"/>
      <c r="E92" s="2"/>
      <c r="F92" s="1"/>
      <c r="G92" s="2"/>
      <c r="H92" s="2"/>
      <c r="I92" s="2"/>
      <c r="J92" s="77"/>
    </row>
    <row r="93" spans="2:10" ht="12.75">
      <c r="B93" s="86"/>
      <c r="C93" s="2"/>
      <c r="D93" s="2"/>
      <c r="E93" s="2"/>
      <c r="F93" s="1"/>
      <c r="G93" s="2"/>
      <c r="H93" s="2"/>
      <c r="I93" s="2"/>
      <c r="J93" s="77"/>
    </row>
    <row r="94" spans="2:10" ht="12.75">
      <c r="B94" s="86"/>
      <c r="C94" s="2"/>
      <c r="D94" s="2"/>
      <c r="E94" s="2"/>
      <c r="F94" s="2"/>
      <c r="G94" s="2"/>
      <c r="H94" s="2"/>
      <c r="I94" s="2"/>
      <c r="J94" s="77"/>
    </row>
    <row r="95" spans="2:10" ht="12.75">
      <c r="B95" s="86"/>
      <c r="C95" s="2"/>
      <c r="D95" s="2"/>
      <c r="E95" s="2"/>
      <c r="F95" s="1"/>
      <c r="G95" s="1"/>
      <c r="H95" s="2"/>
      <c r="I95" s="2"/>
      <c r="J95" s="77"/>
    </row>
    <row r="96" spans="2:10" ht="12.75">
      <c r="B96" s="86"/>
      <c r="C96" s="2"/>
      <c r="D96" s="2"/>
      <c r="E96" s="2"/>
      <c r="F96" s="2"/>
      <c r="G96" s="1"/>
      <c r="H96" s="2"/>
      <c r="I96" s="2"/>
      <c r="J96" s="77"/>
    </row>
    <row r="97" spans="2:10" ht="12.75">
      <c r="B97" s="86"/>
      <c r="C97" s="2"/>
      <c r="D97" s="2"/>
      <c r="E97" s="2"/>
      <c r="F97" s="2"/>
      <c r="G97" s="1"/>
      <c r="H97" s="2"/>
      <c r="I97" s="2"/>
      <c r="J97" s="77"/>
    </row>
    <row r="98" spans="2:10" ht="12.75">
      <c r="B98" s="86"/>
      <c r="C98" s="2"/>
      <c r="D98" s="2"/>
      <c r="E98" s="2"/>
      <c r="F98" s="2"/>
      <c r="G98" s="1"/>
      <c r="H98" s="106" t="s">
        <v>20</v>
      </c>
      <c r="I98" s="111">
        <f>I86^0.5*10</f>
        <v>66.46701940895684</v>
      </c>
      <c r="J98" s="77"/>
    </row>
    <row r="99" spans="2:10" ht="12.75">
      <c r="B99" s="86"/>
      <c r="C99" s="2"/>
      <c r="D99" s="2"/>
      <c r="E99" s="2"/>
      <c r="F99" s="2"/>
      <c r="G99" s="1"/>
      <c r="H99" s="2"/>
      <c r="I99" s="2"/>
      <c r="J99" s="77"/>
    </row>
    <row r="100" spans="2:10" ht="12.75">
      <c r="B100" s="86"/>
      <c r="C100" s="100">
        <f>I98</f>
        <v>66.46701940895684</v>
      </c>
      <c r="D100" s="2"/>
      <c r="E100" s="2"/>
      <c r="F100" s="2"/>
      <c r="G100" s="1"/>
      <c r="H100" s="1"/>
      <c r="I100" s="2"/>
      <c r="J100" s="77"/>
    </row>
    <row r="101" spans="2:10" ht="12.75">
      <c r="B101" s="86"/>
      <c r="C101" s="2"/>
      <c r="D101" s="2"/>
      <c r="E101" s="112" t="str">
        <f>IF(C51&gt;C104,"N.B. - Utilizzando la bocca a spigoli vivi","")</f>
        <v>N.B. - Utilizzando la bocca a spigoli vivi</v>
      </c>
      <c r="F101" s="112"/>
      <c r="G101" s="112"/>
      <c r="H101" s="112"/>
      <c r="I101" s="112"/>
      <c r="J101" s="77"/>
    </row>
    <row r="102" spans="2:10" ht="12.75">
      <c r="B102" s="86"/>
      <c r="C102" s="2"/>
      <c r="D102" s="2"/>
      <c r="E102" s="112"/>
      <c r="F102" s="87"/>
      <c r="G102" s="112"/>
      <c r="H102" s="113" t="str">
        <f>IF(C51&gt;C104,"il diametro del pluviale è = mm","")</f>
        <v>il diametro del pluviale è = mm</v>
      </c>
      <c r="I102" s="114">
        <f>IF(C51&gt;C104,C51,"")</f>
        <v>103</v>
      </c>
      <c r="J102" s="77"/>
    </row>
    <row r="103" spans="2:10" ht="12.75">
      <c r="B103" s="86"/>
      <c r="C103" s="2"/>
      <c r="D103" s="2"/>
      <c r="E103" s="2"/>
      <c r="F103" s="2"/>
      <c r="G103" s="1"/>
      <c r="H103" s="2"/>
      <c r="I103" s="2"/>
      <c r="J103" s="77"/>
    </row>
    <row r="104" spans="2:10" ht="15.75">
      <c r="B104" s="115"/>
      <c r="C104" s="100"/>
      <c r="D104" s="2"/>
      <c r="E104" s="2"/>
      <c r="F104" s="1"/>
      <c r="G104" s="1"/>
      <c r="H104" s="2"/>
      <c r="I104" s="2"/>
      <c r="J104" s="77"/>
    </row>
    <row r="105" spans="2:10" ht="12.75">
      <c r="B105" s="116"/>
      <c r="C105" s="100"/>
      <c r="D105" s="2"/>
      <c r="E105" s="2"/>
      <c r="F105" s="1"/>
      <c r="G105" s="1"/>
      <c r="H105" s="2"/>
      <c r="I105" s="2"/>
      <c r="J105" s="77"/>
    </row>
    <row r="106" spans="2:10" ht="12.75">
      <c r="B106" s="103"/>
      <c r="C106" s="104"/>
      <c r="D106" s="104"/>
      <c r="E106" s="104"/>
      <c r="F106" s="104"/>
      <c r="G106" s="104"/>
      <c r="H106" s="104"/>
      <c r="I106" s="104"/>
      <c r="J106" s="105"/>
    </row>
  </sheetData>
  <sheetProtection sheet="1" objects="1" scenarios="1" selectLockedCells="1" selectUnlockedCells="1"/>
  <conditionalFormatting sqref="E77:H77">
    <cfRule type="expression" priority="1" dxfId="1" stopIfTrue="1">
      <formula>$C$69=$C$78</formula>
    </cfRule>
  </conditionalFormatting>
  <conditionalFormatting sqref="E76:H76">
    <cfRule type="expression" priority="2" dxfId="2" stopIfTrue="1">
      <formula>$C$69=$C$78</formula>
    </cfRule>
  </conditionalFormatting>
  <conditionalFormatting sqref="E78:H78">
    <cfRule type="expression" priority="3" dxfId="3" stopIfTrue="1">
      <formula>$C$69=$C$78</formula>
    </cfRule>
  </conditionalFormatting>
  <conditionalFormatting sqref="E62:H62">
    <cfRule type="expression" priority="4" dxfId="1" stopIfTrue="1">
      <formula>$C$55=$C$64</formula>
    </cfRule>
  </conditionalFormatting>
  <conditionalFormatting sqref="E61:H61">
    <cfRule type="expression" priority="5" dxfId="2" stopIfTrue="1">
      <formula>$C$55=$C$64</formula>
    </cfRule>
  </conditionalFormatting>
  <conditionalFormatting sqref="E63:H63">
    <cfRule type="expression" priority="6" dxfId="3" stopIfTrue="1">
      <formula>$C$55=$C$64</formula>
    </cfRule>
  </conditionalFormatting>
  <printOptions/>
  <pageMargins left="0.75" right="0.75" top="1" bottom="1" header="0.5" footer="0.5"/>
  <pageSetup horizontalDpi="600" verticalDpi="600" orientation="portrait" paperSize="9" r:id="rId2"/>
  <rowBreaks count="1" manualBreakCount="1">
    <brk id="52" min="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5"/>
  <dimension ref="B1:R106"/>
  <sheetViews>
    <sheetView showGridLines="0" zoomScaleSheetLayoutView="100" workbookViewId="0" topLeftCell="A1">
      <selection activeCell="L14" sqref="L14"/>
    </sheetView>
  </sheetViews>
  <sheetFormatPr defaultColWidth="9.140625" defaultRowHeight="12.75"/>
  <cols>
    <col min="1" max="16384" width="9.140625" style="82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83"/>
      <c r="C2" s="84"/>
      <c r="D2" s="84"/>
      <c r="E2" s="84"/>
      <c r="F2" s="84"/>
      <c r="G2" s="84"/>
      <c r="H2" s="84"/>
      <c r="I2" s="84"/>
      <c r="J2" s="85"/>
    </row>
    <row r="3" spans="2:10" ht="12.75">
      <c r="B3" s="86"/>
      <c r="C3" s="2"/>
      <c r="D3" s="2"/>
      <c r="E3" s="2"/>
      <c r="F3" s="2"/>
      <c r="G3" s="2"/>
      <c r="H3" s="2"/>
      <c r="I3" s="2"/>
      <c r="J3" s="77"/>
    </row>
    <row r="4" spans="2:10" ht="12.75">
      <c r="B4" s="86"/>
      <c r="C4" s="2"/>
      <c r="D4" s="2"/>
      <c r="E4" s="2"/>
      <c r="F4" s="2"/>
      <c r="G4" s="2"/>
      <c r="H4" s="2"/>
      <c r="I4" s="2"/>
      <c r="J4" s="77"/>
    </row>
    <row r="5" spans="2:10" ht="12.75">
      <c r="B5" s="86"/>
      <c r="C5" s="1"/>
      <c r="D5" s="6" t="s">
        <v>9</v>
      </c>
      <c r="E5" s="2" t="str">
        <f>INTERFACCIA!J22</f>
        <v>Rossi &amp; Bianchi, per negozi e uffici.</v>
      </c>
      <c r="F5" s="2"/>
      <c r="G5" s="2"/>
      <c r="H5" s="2"/>
      <c r="I5" s="2"/>
      <c r="J5" s="77"/>
    </row>
    <row r="6" spans="2:10" ht="12.75">
      <c r="B6" s="86"/>
      <c r="C6" s="1"/>
      <c r="D6" s="6" t="s">
        <v>10</v>
      </c>
      <c r="E6" s="2" t="str">
        <f>INTERFACCIA!J23</f>
        <v>Roma</v>
      </c>
      <c r="F6" s="2"/>
      <c r="G6" s="2"/>
      <c r="H6" s="2"/>
      <c r="I6" s="2"/>
      <c r="J6" s="77"/>
    </row>
    <row r="7" spans="2:10" ht="12.75">
      <c r="B7" s="86"/>
      <c r="C7" s="1"/>
      <c r="D7" s="6" t="s">
        <v>11</v>
      </c>
      <c r="E7" s="2" t="str">
        <f>INTERFACCIA!J24</f>
        <v>Nomentana</v>
      </c>
      <c r="F7" s="2"/>
      <c r="G7" s="2"/>
      <c r="H7" s="2"/>
      <c r="I7" s="2"/>
      <c r="J7" s="77"/>
    </row>
    <row r="8" spans="2:10" ht="12.75">
      <c r="B8" s="86"/>
      <c r="C8" s="1"/>
      <c r="D8" s="1"/>
      <c r="E8" s="2"/>
      <c r="F8" s="2"/>
      <c r="G8" s="2"/>
      <c r="H8" s="2"/>
      <c r="I8" s="2"/>
      <c r="J8" s="77"/>
    </row>
    <row r="9" spans="2:10" ht="12.75">
      <c r="B9" s="86"/>
      <c r="C9" s="1"/>
      <c r="D9" s="6"/>
      <c r="E9" s="2"/>
      <c r="F9" s="2"/>
      <c r="G9" s="2"/>
      <c r="H9" s="2"/>
      <c r="I9" s="2"/>
      <c r="J9" s="77"/>
    </row>
    <row r="10" spans="2:10" ht="12.75">
      <c r="B10" s="86"/>
      <c r="C10" s="2"/>
      <c r="D10" s="2"/>
      <c r="E10" s="2"/>
      <c r="F10" s="2"/>
      <c r="G10" s="2"/>
      <c r="H10" s="2"/>
      <c r="I10" s="2"/>
      <c r="J10" s="77"/>
    </row>
    <row r="11" spans="2:10" ht="12.75">
      <c r="B11" s="86"/>
      <c r="C11" s="2"/>
      <c r="D11" s="2"/>
      <c r="E11" s="2"/>
      <c r="F11" s="2"/>
      <c r="G11" s="2"/>
      <c r="H11" s="2"/>
      <c r="I11" s="2"/>
      <c r="J11" s="77"/>
    </row>
    <row r="12" spans="2:10" ht="12.75">
      <c r="B12" s="86"/>
      <c r="C12" s="2"/>
      <c r="D12" s="2"/>
      <c r="E12" s="2"/>
      <c r="F12" s="2"/>
      <c r="G12" s="2"/>
      <c r="H12" s="2"/>
      <c r="I12" s="2"/>
      <c r="J12" s="77"/>
    </row>
    <row r="13" spans="2:10" ht="12.75">
      <c r="B13" s="86"/>
      <c r="C13" s="2"/>
      <c r="D13" s="2"/>
      <c r="E13" s="2"/>
      <c r="F13" s="2"/>
      <c r="G13" s="2"/>
      <c r="H13" s="2"/>
      <c r="I13" s="2"/>
      <c r="J13" s="77"/>
    </row>
    <row r="14" spans="2:10" ht="12.75">
      <c r="B14" s="118"/>
      <c r="C14" s="9"/>
      <c r="D14" s="9"/>
      <c r="E14" s="9"/>
      <c r="F14" s="9"/>
      <c r="G14" s="9"/>
      <c r="H14" s="9"/>
      <c r="I14" s="9"/>
      <c r="J14" s="77"/>
    </row>
    <row r="15" spans="2:10" ht="15.75">
      <c r="B15" s="118"/>
      <c r="C15" s="9"/>
      <c r="D15" s="9"/>
      <c r="E15" s="9"/>
      <c r="F15" s="9"/>
      <c r="G15" s="88" t="s">
        <v>37</v>
      </c>
      <c r="H15" s="119">
        <f>INTERFACCIA!H25</f>
        <v>150</v>
      </c>
      <c r="I15" s="94"/>
      <c r="J15" s="77"/>
    </row>
    <row r="16" spans="2:10" ht="15.75">
      <c r="B16" s="120"/>
      <c r="C16" s="94"/>
      <c r="D16" s="94"/>
      <c r="E16" s="91"/>
      <c r="F16" s="91"/>
      <c r="G16" s="88" t="s">
        <v>39</v>
      </c>
      <c r="H16" s="121">
        <f>INTERFACCIA!H26+0.001</f>
        <v>0.501</v>
      </c>
      <c r="I16" s="94"/>
      <c r="J16" s="77"/>
    </row>
    <row r="17" spans="2:10" ht="15.75">
      <c r="B17" s="120"/>
      <c r="C17" s="94"/>
      <c r="D17" s="94"/>
      <c r="E17" s="91"/>
      <c r="F17" s="91"/>
      <c r="G17" s="88" t="s">
        <v>40</v>
      </c>
      <c r="H17" s="119">
        <f>INTERFACCIA!H27+0.001</f>
        <v>150.001</v>
      </c>
      <c r="I17" s="94"/>
      <c r="J17" s="77"/>
    </row>
    <row r="18" spans="2:10" ht="15.75">
      <c r="B18" s="120"/>
      <c r="C18" s="94"/>
      <c r="D18" s="94"/>
      <c r="E18" s="91"/>
      <c r="F18" s="91"/>
      <c r="G18" s="88" t="s">
        <v>14</v>
      </c>
      <c r="H18" s="119">
        <f>INTERFACCIA!H28+0.01</f>
        <v>1.51</v>
      </c>
      <c r="I18" s="94"/>
      <c r="J18" s="77"/>
    </row>
    <row r="19" spans="2:10" ht="15.75">
      <c r="B19" s="120"/>
      <c r="C19" s="94"/>
      <c r="D19" s="94"/>
      <c r="E19" s="91"/>
      <c r="F19" s="91"/>
      <c r="G19" s="88" t="s">
        <v>13</v>
      </c>
      <c r="H19" s="121">
        <f>INTERFACCIA!H29+0.001</f>
        <v>0.401</v>
      </c>
      <c r="I19" s="94"/>
      <c r="J19" s="77"/>
    </row>
    <row r="20" spans="2:10" ht="15.75">
      <c r="B20" s="120"/>
      <c r="C20" s="94"/>
      <c r="D20" s="94"/>
      <c r="E20" s="91"/>
      <c r="F20" s="91"/>
      <c r="G20" s="88" t="s">
        <v>7</v>
      </c>
      <c r="H20" s="121">
        <f>INTERFACCIA!H30+0.0001</f>
        <v>0.3301</v>
      </c>
      <c r="I20" s="94"/>
      <c r="J20" s="77"/>
    </row>
    <row r="21" spans="2:10" ht="15.75">
      <c r="B21" s="120"/>
      <c r="C21" s="94"/>
      <c r="D21" s="94"/>
      <c r="E21" s="91"/>
      <c r="F21" s="91"/>
      <c r="G21" s="88"/>
      <c r="H21" s="93"/>
      <c r="I21" s="94"/>
      <c r="J21" s="77"/>
    </row>
    <row r="22" spans="2:10" ht="12.75">
      <c r="B22" s="120"/>
      <c r="C22" s="94"/>
      <c r="D22" s="94"/>
      <c r="E22" s="91"/>
      <c r="F22" s="91"/>
      <c r="G22" s="94"/>
      <c r="H22" s="94"/>
      <c r="I22" s="94"/>
      <c r="J22" s="77"/>
    </row>
    <row r="23" spans="2:10" ht="15.75">
      <c r="B23" s="120"/>
      <c r="C23" s="91"/>
      <c r="D23" s="91"/>
      <c r="E23" s="91"/>
      <c r="F23" s="88" t="s">
        <v>1</v>
      </c>
      <c r="G23" s="122">
        <f>H17/3600</f>
        <v>0.041666944444444444</v>
      </c>
      <c r="H23" s="94"/>
      <c r="I23" s="94"/>
      <c r="J23" s="77"/>
    </row>
    <row r="24" spans="2:10" ht="15.75">
      <c r="B24" s="120"/>
      <c r="C24" s="94"/>
      <c r="D24" s="94"/>
      <c r="E24" s="91"/>
      <c r="F24" s="88" t="s">
        <v>41</v>
      </c>
      <c r="G24" s="121">
        <f>H15*H16*H18*G23</f>
        <v>4.72821902125</v>
      </c>
      <c r="H24" s="94"/>
      <c r="I24" s="94"/>
      <c r="J24" s="77"/>
    </row>
    <row r="25" spans="2:10" ht="12.75">
      <c r="B25" s="86"/>
      <c r="C25" s="2"/>
      <c r="D25" s="2"/>
      <c r="E25" s="2"/>
      <c r="F25" s="2"/>
      <c r="G25" s="2"/>
      <c r="H25" s="2"/>
      <c r="I25" s="2"/>
      <c r="J25" s="77"/>
    </row>
    <row r="26" spans="2:10" ht="12.75">
      <c r="B26" s="86"/>
      <c r="C26" s="2"/>
      <c r="D26" s="2"/>
      <c r="E26" s="2"/>
      <c r="F26" s="2"/>
      <c r="G26" s="2"/>
      <c r="H26" s="2"/>
      <c r="I26" s="2"/>
      <c r="J26" s="77"/>
    </row>
    <row r="27" spans="2:10" ht="12.75">
      <c r="B27" s="86"/>
      <c r="C27" s="2"/>
      <c r="D27" s="2"/>
      <c r="E27" s="2"/>
      <c r="F27" s="2"/>
      <c r="G27" s="2"/>
      <c r="H27" s="2"/>
      <c r="I27" s="2"/>
      <c r="J27" s="77"/>
    </row>
    <row r="28" spans="2:10" ht="12.75">
      <c r="B28" s="86"/>
      <c r="C28" s="2"/>
      <c r="D28" s="2"/>
      <c r="E28" s="2"/>
      <c r="F28" s="2"/>
      <c r="G28" s="2"/>
      <c r="H28" s="2"/>
      <c r="I28" s="2"/>
      <c r="J28" s="77"/>
    </row>
    <row r="29" spans="2:10" ht="12.75">
      <c r="B29" s="86"/>
      <c r="C29" s="2"/>
      <c r="D29" s="2"/>
      <c r="E29" s="2"/>
      <c r="F29" s="2"/>
      <c r="G29" s="1"/>
      <c r="H29" s="1"/>
      <c r="I29" s="1"/>
      <c r="J29" s="77"/>
    </row>
    <row r="30" spans="2:10" ht="15.75">
      <c r="B30" s="86"/>
      <c r="C30" s="6"/>
      <c r="D30" s="76" t="s">
        <v>23</v>
      </c>
      <c r="E30" s="15">
        <f>I30+0.001</f>
        <v>136.001</v>
      </c>
      <c r="F30" s="2"/>
      <c r="G30" s="1"/>
      <c r="H30" s="7" t="s">
        <v>23</v>
      </c>
      <c r="I30" s="10">
        <f>IF(I32&lt;G24,I30+2,IF(I32&gt;G24,I30-2))</f>
        <v>134</v>
      </c>
      <c r="J30" s="77"/>
    </row>
    <row r="31" spans="2:18" ht="14.25">
      <c r="B31" s="86"/>
      <c r="C31" s="2"/>
      <c r="D31" s="2"/>
      <c r="E31" s="2"/>
      <c r="F31" s="2"/>
      <c r="G31" s="1"/>
      <c r="H31" s="8" t="s">
        <v>6</v>
      </c>
      <c r="I31" s="11">
        <f>I30*C33*0.75</f>
        <v>8321.560800000001</v>
      </c>
      <c r="J31" s="77"/>
      <c r="R31" s="117"/>
    </row>
    <row r="32" spans="2:10" ht="14.25">
      <c r="B32" s="86"/>
      <c r="C32" s="2"/>
      <c r="D32" s="2"/>
      <c r="E32" s="2"/>
      <c r="F32" s="2"/>
      <c r="G32" s="1"/>
      <c r="H32" s="8" t="s">
        <v>5</v>
      </c>
      <c r="I32" s="12">
        <f>I35*I31/1000</f>
        <v>4.739473208356243</v>
      </c>
      <c r="J32" s="77"/>
    </row>
    <row r="33" spans="2:10" ht="12.75">
      <c r="B33" s="86"/>
      <c r="C33" s="100">
        <f>E30*0.6+0.001</f>
        <v>81.6016</v>
      </c>
      <c r="D33" s="2"/>
      <c r="E33" s="2"/>
      <c r="F33" s="2"/>
      <c r="G33" s="2"/>
      <c r="H33" s="2"/>
      <c r="I33" s="99"/>
      <c r="J33" s="77"/>
    </row>
    <row r="34" spans="2:10" ht="12.75">
      <c r="B34" s="86"/>
      <c r="C34" s="2"/>
      <c r="D34" s="2"/>
      <c r="E34" s="2"/>
      <c r="F34" s="2"/>
      <c r="G34" s="1"/>
      <c r="H34" s="6" t="s">
        <v>16</v>
      </c>
      <c r="I34" s="14">
        <f>I31/(E30+C33)/1000</f>
        <v>0.038242009975983746</v>
      </c>
      <c r="J34" s="77"/>
    </row>
    <row r="35" spans="2:10" ht="12.75">
      <c r="B35" s="86"/>
      <c r="C35" s="2"/>
      <c r="D35" s="2"/>
      <c r="E35" s="2"/>
      <c r="F35" s="2"/>
      <c r="G35" s="9"/>
      <c r="H35" s="3" t="s">
        <v>3</v>
      </c>
      <c r="I35" s="13">
        <f>80*I34^(2/3)*(H19/100)^0.5</f>
        <v>0.575028425250069</v>
      </c>
      <c r="J35" s="77"/>
    </row>
    <row r="36" spans="2:10" ht="12.75">
      <c r="B36" s="123"/>
      <c r="C36" s="2"/>
      <c r="D36" s="2"/>
      <c r="E36" s="2"/>
      <c r="F36" s="2"/>
      <c r="G36" s="6" t="s">
        <v>38</v>
      </c>
      <c r="H36" s="72">
        <f>2*C33+E30+20+20+60+12</f>
        <v>411.2042</v>
      </c>
      <c r="I36" s="2"/>
      <c r="J36" s="77"/>
    </row>
    <row r="37" spans="2:10" ht="12.75">
      <c r="B37" s="123"/>
      <c r="C37" s="2"/>
      <c r="D37" s="2"/>
      <c r="E37" s="2"/>
      <c r="F37" s="2"/>
      <c r="G37" s="2"/>
      <c r="H37" s="2"/>
      <c r="I37" s="2"/>
      <c r="J37" s="77"/>
    </row>
    <row r="38" spans="2:10" ht="12.75">
      <c r="B38" s="123"/>
      <c r="C38" s="2"/>
      <c r="D38" s="2"/>
      <c r="E38" s="2"/>
      <c r="F38" s="2"/>
      <c r="G38" s="2"/>
      <c r="H38" s="2"/>
      <c r="I38" s="2"/>
      <c r="J38" s="77"/>
    </row>
    <row r="39" spans="2:10" ht="12.75">
      <c r="B39" s="123"/>
      <c r="C39" s="2"/>
      <c r="D39" s="2"/>
      <c r="E39" s="2"/>
      <c r="F39" s="2"/>
      <c r="G39" s="2"/>
      <c r="H39" s="2"/>
      <c r="I39" s="2"/>
      <c r="J39" s="77"/>
    </row>
    <row r="40" spans="2:10" ht="12.75">
      <c r="B40" s="86"/>
      <c r="C40" s="2"/>
      <c r="D40" s="2"/>
      <c r="E40" s="2"/>
      <c r="F40" s="2"/>
      <c r="G40" s="2"/>
      <c r="H40" s="2"/>
      <c r="I40" s="2"/>
      <c r="J40" s="77"/>
    </row>
    <row r="41" spans="2:10" ht="12.75">
      <c r="B41" s="86"/>
      <c r="C41" s="100">
        <f>MAXA(C87,H44)</f>
        <v>98</v>
      </c>
      <c r="D41" s="2"/>
      <c r="E41" s="2"/>
      <c r="F41" s="2"/>
      <c r="G41" s="2"/>
      <c r="H41" s="2"/>
      <c r="I41" s="2"/>
      <c r="J41" s="77"/>
    </row>
    <row r="42" spans="2:10" ht="12.75">
      <c r="B42" s="86"/>
      <c r="C42" s="2"/>
      <c r="D42" s="2"/>
      <c r="E42" s="2"/>
      <c r="F42" s="2"/>
      <c r="G42" s="2"/>
      <c r="H42" s="2"/>
      <c r="I42" s="2"/>
      <c r="J42" s="77"/>
    </row>
    <row r="43" spans="2:10" ht="12.75">
      <c r="B43" s="86"/>
      <c r="C43" s="2"/>
      <c r="D43" s="2"/>
      <c r="E43" s="2"/>
      <c r="F43" s="2"/>
      <c r="G43" s="1"/>
      <c r="H43" s="1"/>
      <c r="I43" s="2"/>
      <c r="J43" s="77"/>
    </row>
    <row r="44" spans="2:10" ht="15.75">
      <c r="B44" s="86"/>
      <c r="C44" s="2"/>
      <c r="D44" s="2"/>
      <c r="E44" s="2"/>
      <c r="F44" s="2"/>
      <c r="G44" s="101" t="s">
        <v>0</v>
      </c>
      <c r="H44" s="102">
        <f>IF(H45&lt;G24,H44+1,IF(H45&gt;G24,H44-1))</f>
        <v>99</v>
      </c>
      <c r="I44" s="2"/>
      <c r="J44" s="77"/>
    </row>
    <row r="45" spans="2:10" ht="14.25">
      <c r="B45" s="86"/>
      <c r="C45" s="2"/>
      <c r="D45" s="2"/>
      <c r="E45" s="2"/>
      <c r="F45" s="2"/>
      <c r="G45" s="8" t="s">
        <v>5</v>
      </c>
      <c r="H45" s="12">
        <f>H44^2*(H44/2+5)^0.5/15000</f>
        <v>4.823667693778251</v>
      </c>
      <c r="I45" s="2"/>
      <c r="J45" s="77"/>
    </row>
    <row r="46" spans="2:10" ht="12.75">
      <c r="B46" s="86"/>
      <c r="C46" s="2"/>
      <c r="D46" s="2"/>
      <c r="E46" s="2"/>
      <c r="F46" s="1"/>
      <c r="G46" s="1"/>
      <c r="H46" s="1"/>
      <c r="I46" s="2"/>
      <c r="J46" s="77"/>
    </row>
    <row r="47" spans="2:10" ht="12.75">
      <c r="B47" s="86"/>
      <c r="C47" s="2"/>
      <c r="D47" s="2"/>
      <c r="E47" s="2"/>
      <c r="F47" s="1"/>
      <c r="G47" s="1"/>
      <c r="H47" s="1"/>
      <c r="I47" s="2"/>
      <c r="J47" s="77"/>
    </row>
    <row r="48" spans="2:10" ht="12.75">
      <c r="B48" s="86"/>
      <c r="C48" s="2"/>
      <c r="D48" s="2"/>
      <c r="E48" s="2"/>
      <c r="F48" s="1"/>
      <c r="G48" s="1"/>
      <c r="H48" s="2"/>
      <c r="I48" s="2"/>
      <c r="J48" s="77"/>
    </row>
    <row r="49" spans="2:10" ht="12.75">
      <c r="B49" s="86"/>
      <c r="C49" s="2"/>
      <c r="D49" s="2"/>
      <c r="E49" s="2"/>
      <c r="F49" s="2"/>
      <c r="G49" s="2"/>
      <c r="H49" s="2"/>
      <c r="I49" s="2"/>
      <c r="J49" s="77"/>
    </row>
    <row r="50" spans="2:10" ht="12.75">
      <c r="B50" s="86"/>
      <c r="C50" s="2"/>
      <c r="D50" s="2"/>
      <c r="E50" s="2"/>
      <c r="F50" s="2"/>
      <c r="G50" s="2"/>
      <c r="H50" s="2"/>
      <c r="I50" s="2"/>
      <c r="J50" s="77"/>
    </row>
    <row r="51" spans="2:10" ht="12.75">
      <c r="B51" s="86"/>
      <c r="C51" s="100">
        <f>C41</f>
        <v>98</v>
      </c>
      <c r="D51" s="2"/>
      <c r="E51" s="2"/>
      <c r="F51" s="2"/>
      <c r="G51" s="2"/>
      <c r="H51" s="2"/>
      <c r="I51" s="2"/>
      <c r="J51" s="77"/>
    </row>
    <row r="52" spans="2:10" ht="12.75">
      <c r="B52" s="103"/>
      <c r="C52" s="104"/>
      <c r="D52" s="104"/>
      <c r="E52" s="104"/>
      <c r="F52" s="104"/>
      <c r="G52" s="104"/>
      <c r="H52" s="104"/>
      <c r="I52" s="104"/>
      <c r="J52" s="105"/>
    </row>
    <row r="53" spans="2:10" ht="12.75">
      <c r="B53" s="86"/>
      <c r="C53" s="2"/>
      <c r="D53" s="2"/>
      <c r="E53" s="2"/>
      <c r="F53" s="2"/>
      <c r="G53" s="2"/>
      <c r="H53" s="2"/>
      <c r="I53" s="2"/>
      <c r="J53" s="77"/>
    </row>
    <row r="54" spans="2:10" ht="12.75">
      <c r="B54" s="86"/>
      <c r="C54" s="2"/>
      <c r="D54" s="2"/>
      <c r="E54" s="2"/>
      <c r="F54" s="2"/>
      <c r="G54" s="2"/>
      <c r="H54" s="2"/>
      <c r="I54" s="2"/>
      <c r="J54" s="77"/>
    </row>
    <row r="55" spans="2:10" ht="12.75">
      <c r="B55" s="86"/>
      <c r="C55" s="100">
        <f>MAXA(C78,H44/0.9)</f>
        <v>110</v>
      </c>
      <c r="D55" s="2"/>
      <c r="E55" s="2"/>
      <c r="F55" s="2"/>
      <c r="G55" s="2"/>
      <c r="H55" s="2"/>
      <c r="I55" s="2"/>
      <c r="J55" s="77"/>
    </row>
    <row r="56" spans="2:10" ht="12.75">
      <c r="B56" s="86"/>
      <c r="C56" s="2"/>
      <c r="D56" s="2"/>
      <c r="E56" s="2"/>
      <c r="F56" s="2"/>
      <c r="G56" s="2"/>
      <c r="H56" s="2"/>
      <c r="I56" s="2"/>
      <c r="J56" s="77"/>
    </row>
    <row r="57" spans="2:10" ht="12.75">
      <c r="B57" s="86"/>
      <c r="C57" s="2"/>
      <c r="D57" s="6" t="s">
        <v>17</v>
      </c>
      <c r="E57" s="97">
        <f>IF(C55=C64,"h=0",C55/2)</f>
        <v>55</v>
      </c>
      <c r="F57" s="2"/>
      <c r="G57" s="2"/>
      <c r="H57" s="2"/>
      <c r="I57" s="2"/>
      <c r="J57" s="77"/>
    </row>
    <row r="58" spans="2:10" ht="12.75">
      <c r="B58" s="86"/>
      <c r="C58" s="2"/>
      <c r="D58" s="2"/>
      <c r="E58" s="2"/>
      <c r="F58" s="106" t="s">
        <v>0</v>
      </c>
      <c r="G58" s="15">
        <f>C55</f>
        <v>110</v>
      </c>
      <c r="H58" s="2"/>
      <c r="I58" s="2"/>
      <c r="J58" s="77"/>
    </row>
    <row r="59" spans="2:10" ht="12.75">
      <c r="B59" s="86"/>
      <c r="C59" s="2"/>
      <c r="D59" s="2"/>
      <c r="E59" s="2"/>
      <c r="F59" s="106" t="s">
        <v>18</v>
      </c>
      <c r="G59" s="15">
        <f>C64</f>
        <v>74</v>
      </c>
      <c r="H59" s="2"/>
      <c r="I59" s="2"/>
      <c r="J59" s="77"/>
    </row>
    <row r="60" spans="2:10" ht="12.75">
      <c r="B60" s="86"/>
      <c r="C60" s="2"/>
      <c r="D60" s="2"/>
      <c r="E60" s="1"/>
      <c r="F60" s="106" t="s">
        <v>19</v>
      </c>
      <c r="G60" s="15">
        <f>E57</f>
        <v>55</v>
      </c>
      <c r="H60" s="1"/>
      <c r="I60" s="2"/>
      <c r="J60" s="77"/>
    </row>
    <row r="61" spans="2:10" ht="12.75">
      <c r="B61" s="86"/>
      <c r="C61" s="2"/>
      <c r="D61" s="2"/>
      <c r="E61" s="2"/>
      <c r="F61" s="2"/>
      <c r="G61" s="2"/>
      <c r="H61" s="2"/>
      <c r="I61" s="2"/>
      <c r="J61" s="77"/>
    </row>
    <row r="62" spans="2:10" ht="12.75">
      <c r="B62" s="86"/>
      <c r="C62" s="2"/>
      <c r="D62" s="2"/>
      <c r="E62" s="2"/>
      <c r="F62" s="4">
        <f>IF(C55=C64,"La svasatura è inutile","")</f>
      </c>
      <c r="G62" s="4"/>
      <c r="H62" s="2"/>
      <c r="I62" s="2"/>
      <c r="J62" s="77"/>
    </row>
    <row r="63" spans="2:10" ht="12.75">
      <c r="B63" s="86"/>
      <c r="C63" s="2"/>
      <c r="D63" s="2"/>
      <c r="E63" s="2"/>
      <c r="F63" s="2"/>
      <c r="G63" s="2"/>
      <c r="H63" s="2"/>
      <c r="I63" s="2"/>
      <c r="J63" s="77"/>
    </row>
    <row r="64" spans="2:10" ht="12.75">
      <c r="B64" s="86"/>
      <c r="C64" s="100">
        <f>MAXA(40,I90)</f>
        <v>73</v>
      </c>
      <c r="D64" s="2"/>
      <c r="E64" s="2"/>
      <c r="F64" s="2"/>
      <c r="G64" s="2"/>
      <c r="H64" s="2"/>
      <c r="I64" s="2"/>
      <c r="J64" s="77"/>
    </row>
    <row r="65" spans="2:10" ht="12.75">
      <c r="B65" s="86"/>
      <c r="C65" s="2"/>
      <c r="D65" s="2"/>
      <c r="E65" s="2"/>
      <c r="F65" s="2"/>
      <c r="G65" s="2"/>
      <c r="H65" s="2"/>
      <c r="I65" s="2"/>
      <c r="J65" s="77"/>
    </row>
    <row r="66" spans="2:10" ht="12.75">
      <c r="B66" s="86"/>
      <c r="C66" s="2"/>
      <c r="D66" s="2"/>
      <c r="E66" s="2"/>
      <c r="F66" s="2"/>
      <c r="G66" s="2"/>
      <c r="H66" s="2"/>
      <c r="I66" s="2"/>
      <c r="J66" s="77"/>
    </row>
    <row r="67" spans="2:10" ht="12.75">
      <c r="B67" s="86"/>
      <c r="C67" s="2"/>
      <c r="D67" s="2"/>
      <c r="E67" s="2"/>
      <c r="F67" s="2"/>
      <c r="G67" s="2"/>
      <c r="H67" s="2"/>
      <c r="I67" s="2"/>
      <c r="J67" s="77"/>
    </row>
    <row r="68" spans="2:10" ht="12.75">
      <c r="B68" s="86"/>
      <c r="C68" s="2"/>
      <c r="D68" s="2"/>
      <c r="E68" s="2"/>
      <c r="F68" s="2"/>
      <c r="G68" s="2"/>
      <c r="H68" s="2"/>
      <c r="I68" s="2"/>
      <c r="J68" s="77"/>
    </row>
    <row r="69" spans="2:10" ht="12.75">
      <c r="B69" s="86"/>
      <c r="C69" s="100">
        <f>MAXA(C78,H44)</f>
        <v>99</v>
      </c>
      <c r="D69" s="2"/>
      <c r="E69" s="2"/>
      <c r="F69" s="2"/>
      <c r="G69" s="2"/>
      <c r="H69" s="2"/>
      <c r="I69" s="2"/>
      <c r="J69" s="77"/>
    </row>
    <row r="70" spans="2:10" ht="12.75">
      <c r="B70" s="86"/>
      <c r="C70" s="2"/>
      <c r="D70" s="2"/>
      <c r="E70" s="2"/>
      <c r="F70" s="2"/>
      <c r="G70" s="2"/>
      <c r="H70" s="2"/>
      <c r="I70" s="2"/>
      <c r="J70" s="77"/>
    </row>
    <row r="71" spans="2:10" ht="12.75">
      <c r="B71" s="86"/>
      <c r="C71" s="2"/>
      <c r="D71" s="2"/>
      <c r="E71" s="2"/>
      <c r="F71" s="2"/>
      <c r="G71" s="2"/>
      <c r="H71" s="2"/>
      <c r="I71" s="2"/>
      <c r="J71" s="77"/>
    </row>
    <row r="72" spans="2:10" ht="12.75">
      <c r="B72" s="86"/>
      <c r="C72" s="2"/>
      <c r="D72" s="107" t="s">
        <v>8</v>
      </c>
      <c r="E72" s="97">
        <f>IF(C69=C78,"h = 0",C69)</f>
        <v>99</v>
      </c>
      <c r="F72" s="2"/>
      <c r="G72" s="2"/>
      <c r="H72" s="2"/>
      <c r="I72" s="2"/>
      <c r="J72" s="77"/>
    </row>
    <row r="73" spans="2:10" ht="12.75">
      <c r="B73" s="86"/>
      <c r="C73" s="2"/>
      <c r="D73" s="2"/>
      <c r="E73" s="2"/>
      <c r="F73" s="106" t="s">
        <v>0</v>
      </c>
      <c r="G73" s="15">
        <f>C69</f>
        <v>99</v>
      </c>
      <c r="H73" s="2"/>
      <c r="I73" s="2"/>
      <c r="J73" s="77"/>
    </row>
    <row r="74" spans="2:10" ht="12.75">
      <c r="B74" s="86"/>
      <c r="C74" s="2"/>
      <c r="D74" s="2"/>
      <c r="E74" s="2"/>
      <c r="F74" s="106" t="s">
        <v>18</v>
      </c>
      <c r="G74" s="15">
        <f>C78</f>
        <v>74</v>
      </c>
      <c r="H74" s="2"/>
      <c r="I74" s="2"/>
      <c r="J74" s="77"/>
    </row>
    <row r="75" spans="2:10" ht="12.75">
      <c r="B75" s="86"/>
      <c r="C75" s="2"/>
      <c r="D75" s="2"/>
      <c r="E75" s="2"/>
      <c r="F75" s="106" t="s">
        <v>19</v>
      </c>
      <c r="G75" s="15">
        <f>E72</f>
        <v>99</v>
      </c>
      <c r="H75" s="2"/>
      <c r="I75" s="2"/>
      <c r="J75" s="77"/>
    </row>
    <row r="76" spans="2:10" ht="12.75">
      <c r="B76" s="86"/>
      <c r="C76" s="2"/>
      <c r="D76" s="2"/>
      <c r="E76" s="2"/>
      <c r="F76" s="2"/>
      <c r="G76" s="2"/>
      <c r="H76" s="2"/>
      <c r="I76" s="2"/>
      <c r="J76" s="77"/>
    </row>
    <row r="77" spans="2:10" ht="12.75">
      <c r="B77" s="86"/>
      <c r="C77" s="2"/>
      <c r="D77" s="2"/>
      <c r="E77" s="2"/>
      <c r="F77" s="4">
        <f>IF(C69=C78,"La svasatura è inutile","")</f>
      </c>
      <c r="G77" s="4"/>
      <c r="H77" s="2"/>
      <c r="I77" s="2"/>
      <c r="J77" s="77"/>
    </row>
    <row r="78" spans="2:10" ht="12.75">
      <c r="B78" s="86"/>
      <c r="C78" s="100">
        <f>MAXA(40,I90)</f>
        <v>73</v>
      </c>
      <c r="D78" s="2"/>
      <c r="E78" s="2"/>
      <c r="F78" s="2"/>
      <c r="G78" s="2"/>
      <c r="H78" s="2"/>
      <c r="I78" s="2"/>
      <c r="J78" s="77"/>
    </row>
    <row r="79" spans="2:10" ht="12.75">
      <c r="B79" s="86"/>
      <c r="C79" s="2"/>
      <c r="D79" s="2"/>
      <c r="E79" s="2"/>
      <c r="F79" s="2"/>
      <c r="G79" s="2"/>
      <c r="H79" s="2"/>
      <c r="I79" s="2"/>
      <c r="J79" s="77"/>
    </row>
    <row r="80" spans="2:10" ht="12.75">
      <c r="B80" s="86"/>
      <c r="C80" s="2"/>
      <c r="D80" s="2"/>
      <c r="E80" s="2"/>
      <c r="F80" s="2"/>
      <c r="G80" s="2"/>
      <c r="H80" s="2"/>
      <c r="I80" s="2"/>
      <c r="J80" s="77"/>
    </row>
    <row r="81" spans="2:10" ht="12.75">
      <c r="B81" s="86"/>
      <c r="C81" s="2"/>
      <c r="D81" s="2"/>
      <c r="E81" s="2"/>
      <c r="F81" s="2"/>
      <c r="G81" s="2"/>
      <c r="H81" s="2"/>
      <c r="I81" s="2"/>
      <c r="J81" s="77"/>
    </row>
    <row r="82" spans="2:10" ht="12.75">
      <c r="B82" s="86"/>
      <c r="C82" s="2"/>
      <c r="D82" s="2"/>
      <c r="E82" s="2"/>
      <c r="F82" s="2"/>
      <c r="G82" s="2"/>
      <c r="H82" s="2"/>
      <c r="I82" s="2"/>
      <c r="J82" s="77"/>
    </row>
    <row r="83" spans="2:10" ht="12.75">
      <c r="B83" s="86"/>
      <c r="C83" s="2"/>
      <c r="D83" s="2"/>
      <c r="E83" s="2"/>
      <c r="F83" s="2"/>
      <c r="G83" s="2"/>
      <c r="H83" s="2"/>
      <c r="I83" s="2"/>
      <c r="J83" s="77"/>
    </row>
    <row r="84" spans="2:10" ht="12.75">
      <c r="B84" s="86"/>
      <c r="C84" s="2"/>
      <c r="D84" s="2"/>
      <c r="E84" s="2"/>
      <c r="F84" s="2"/>
      <c r="G84" s="2"/>
      <c r="H84" s="2"/>
      <c r="I84" s="2"/>
      <c r="J84" s="77"/>
    </row>
    <row r="85" spans="2:10" ht="14.25">
      <c r="B85" s="86"/>
      <c r="C85" s="2"/>
      <c r="D85" s="2"/>
      <c r="E85" s="2"/>
      <c r="F85" s="2"/>
      <c r="G85" s="2"/>
      <c r="H85" s="108" t="s">
        <v>5</v>
      </c>
      <c r="I85" s="109">
        <f>2.5*10^-4*0.25^-0.167*I90^2.667*H20^1.667</f>
        <v>4.629650260993913</v>
      </c>
      <c r="J85" s="77"/>
    </row>
    <row r="86" spans="2:10" ht="14.25">
      <c r="B86" s="86"/>
      <c r="C86" s="2"/>
      <c r="D86" s="2"/>
      <c r="E86" s="2"/>
      <c r="F86" s="2"/>
      <c r="G86" s="2"/>
      <c r="H86" s="108" t="s">
        <v>15</v>
      </c>
      <c r="I86" s="109">
        <f>PI()*I90^2/400</f>
        <v>41.85386812745002</v>
      </c>
      <c r="J86" s="77"/>
    </row>
    <row r="87" spans="2:10" ht="12.75">
      <c r="B87" s="86"/>
      <c r="C87" s="100">
        <f>MAXA(40,I90)</f>
        <v>73</v>
      </c>
      <c r="D87" s="2"/>
      <c r="E87" s="2"/>
      <c r="F87" s="2"/>
      <c r="G87" s="2"/>
      <c r="H87" s="1"/>
      <c r="I87" s="2"/>
      <c r="J87" s="77"/>
    </row>
    <row r="88" spans="2:10" ht="12.75">
      <c r="B88" s="86"/>
      <c r="C88" s="2"/>
      <c r="D88" s="2"/>
      <c r="E88" s="2"/>
      <c r="F88" s="2"/>
      <c r="G88" s="1"/>
      <c r="H88" s="1"/>
      <c r="I88" s="2"/>
      <c r="J88" s="77"/>
    </row>
    <row r="89" spans="2:10" ht="12.75">
      <c r="B89" s="86"/>
      <c r="C89" s="2"/>
      <c r="D89" s="2"/>
      <c r="E89" s="2"/>
      <c r="F89" s="2"/>
      <c r="G89" s="2"/>
      <c r="H89" s="2"/>
      <c r="I89" s="2"/>
      <c r="J89" s="77"/>
    </row>
    <row r="90" spans="2:10" ht="12.75">
      <c r="B90" s="86"/>
      <c r="C90" s="2"/>
      <c r="D90" s="2"/>
      <c r="E90" s="2"/>
      <c r="F90" s="2"/>
      <c r="G90" s="2"/>
      <c r="H90" s="106" t="s">
        <v>21</v>
      </c>
      <c r="I90" s="110">
        <f>IF(I85&lt;G24,I90+1,IF(I85&gt;G24,I90-1))</f>
        <v>74</v>
      </c>
      <c r="J90" s="77"/>
    </row>
    <row r="91" spans="2:10" ht="12.75">
      <c r="B91" s="86"/>
      <c r="C91" s="2"/>
      <c r="D91" s="2"/>
      <c r="E91" s="2"/>
      <c r="F91" s="1"/>
      <c r="G91" s="2"/>
      <c r="H91" s="2"/>
      <c r="I91" s="2"/>
      <c r="J91" s="77"/>
    </row>
    <row r="92" spans="2:10" ht="12.75">
      <c r="B92" s="86"/>
      <c r="C92" s="2"/>
      <c r="D92" s="2"/>
      <c r="E92" s="2"/>
      <c r="F92" s="1"/>
      <c r="G92" s="2"/>
      <c r="H92" s="2"/>
      <c r="I92" s="2"/>
      <c r="J92" s="77"/>
    </row>
    <row r="93" spans="2:10" ht="12.75">
      <c r="B93" s="86"/>
      <c r="C93" s="2"/>
      <c r="D93" s="2"/>
      <c r="E93" s="2"/>
      <c r="F93" s="1"/>
      <c r="G93" s="2"/>
      <c r="H93" s="2"/>
      <c r="I93" s="2"/>
      <c r="J93" s="77"/>
    </row>
    <row r="94" spans="2:10" ht="12.75">
      <c r="B94" s="86"/>
      <c r="C94" s="2"/>
      <c r="D94" s="2"/>
      <c r="E94" s="2"/>
      <c r="F94" s="2"/>
      <c r="G94" s="2"/>
      <c r="H94" s="2"/>
      <c r="I94" s="2"/>
      <c r="J94" s="77"/>
    </row>
    <row r="95" spans="2:10" ht="12.75">
      <c r="B95" s="86"/>
      <c r="C95" s="2"/>
      <c r="D95" s="2"/>
      <c r="E95" s="2"/>
      <c r="F95" s="1"/>
      <c r="G95" s="1"/>
      <c r="H95" s="2"/>
      <c r="I95" s="2"/>
      <c r="J95" s="77"/>
    </row>
    <row r="96" spans="2:10" ht="12.75">
      <c r="B96" s="86"/>
      <c r="C96" s="2"/>
      <c r="D96" s="2"/>
      <c r="E96" s="2"/>
      <c r="F96" s="2"/>
      <c r="G96" s="1"/>
      <c r="H96" s="2"/>
      <c r="I96" s="2"/>
      <c r="J96" s="77"/>
    </row>
    <row r="97" spans="2:10" ht="12.75">
      <c r="B97" s="86"/>
      <c r="C97" s="2"/>
      <c r="D97" s="2"/>
      <c r="E97" s="2"/>
      <c r="F97" s="2"/>
      <c r="G97" s="1"/>
      <c r="H97" s="2"/>
      <c r="I97" s="2"/>
      <c r="J97" s="77"/>
    </row>
    <row r="98" spans="2:10" ht="12.75">
      <c r="B98" s="86"/>
      <c r="C98" s="2"/>
      <c r="D98" s="2"/>
      <c r="E98" s="2"/>
      <c r="F98" s="2"/>
      <c r="G98" s="1"/>
      <c r="H98" s="106" t="s">
        <v>20</v>
      </c>
      <c r="I98" s="111">
        <f>I86^0.5*10</f>
        <v>64.69456555805134</v>
      </c>
      <c r="J98" s="77"/>
    </row>
    <row r="99" spans="2:10" ht="12.75">
      <c r="B99" s="86"/>
      <c r="C99" s="2"/>
      <c r="D99" s="2"/>
      <c r="E99" s="2"/>
      <c r="F99" s="2"/>
      <c r="G99" s="1"/>
      <c r="H99" s="2"/>
      <c r="I99" s="2"/>
      <c r="J99" s="77"/>
    </row>
    <row r="100" spans="2:10" ht="12.75">
      <c r="B100" s="86"/>
      <c r="C100" s="100">
        <f>I98</f>
        <v>64.69456555805134</v>
      </c>
      <c r="D100" s="2"/>
      <c r="E100" s="2"/>
      <c r="F100" s="2"/>
      <c r="G100" s="1"/>
      <c r="H100" s="1"/>
      <c r="I100" s="2"/>
      <c r="J100" s="77"/>
    </row>
    <row r="101" spans="2:10" ht="12.75">
      <c r="B101" s="86"/>
      <c r="C101" s="2"/>
      <c r="D101" s="2"/>
      <c r="E101" s="112" t="str">
        <f>IF(C51&gt;C104,"N.B. - Utilizzando la bocca a spigoli vivi","")</f>
        <v>N.B. - Utilizzando la bocca a spigoli vivi</v>
      </c>
      <c r="F101" s="112"/>
      <c r="G101" s="112"/>
      <c r="H101" s="112"/>
      <c r="I101" s="112"/>
      <c r="J101" s="77"/>
    </row>
    <row r="102" spans="2:10" ht="12.75">
      <c r="B102" s="86"/>
      <c r="C102" s="2"/>
      <c r="D102" s="2"/>
      <c r="E102" s="112"/>
      <c r="F102" s="87"/>
      <c r="G102" s="112"/>
      <c r="H102" s="113" t="str">
        <f>IF(C51&gt;C104,"il diametro del pluviale è = mm","")</f>
        <v>il diametro del pluviale è = mm</v>
      </c>
      <c r="I102" s="114">
        <f>IF(C51&gt;C104,C51,"")</f>
        <v>98</v>
      </c>
      <c r="J102" s="77"/>
    </row>
    <row r="103" spans="2:10" ht="12.75">
      <c r="B103" s="86"/>
      <c r="C103" s="2"/>
      <c r="D103" s="2"/>
      <c r="E103" s="2"/>
      <c r="F103" s="2"/>
      <c r="G103" s="1"/>
      <c r="H103" s="2"/>
      <c r="I103" s="2"/>
      <c r="J103" s="77"/>
    </row>
    <row r="104" spans="2:10" ht="15.75">
      <c r="B104" s="115"/>
      <c r="C104" s="100"/>
      <c r="D104" s="2"/>
      <c r="E104" s="2"/>
      <c r="F104" s="1"/>
      <c r="G104" s="1"/>
      <c r="H104" s="2"/>
      <c r="I104" s="2"/>
      <c r="J104" s="77"/>
    </row>
    <row r="105" spans="2:10" ht="12.75">
      <c r="B105" s="116"/>
      <c r="C105" s="100"/>
      <c r="D105" s="2"/>
      <c r="E105" s="2"/>
      <c r="F105" s="1"/>
      <c r="G105" s="1"/>
      <c r="H105" s="2"/>
      <c r="I105" s="2"/>
      <c r="J105" s="77"/>
    </row>
    <row r="106" spans="2:10" ht="12.75">
      <c r="B106" s="103"/>
      <c r="C106" s="104"/>
      <c r="D106" s="104"/>
      <c r="E106" s="104"/>
      <c r="F106" s="104"/>
      <c r="G106" s="104"/>
      <c r="H106" s="104"/>
      <c r="I106" s="104"/>
      <c r="J106" s="105"/>
    </row>
  </sheetData>
  <sheetProtection sheet="1" objects="1" scenarios="1" selectLockedCells="1" selectUnlockedCells="1"/>
  <conditionalFormatting sqref="E77:H77">
    <cfRule type="expression" priority="1" dxfId="1" stopIfTrue="1">
      <formula>$C$69=$C$78</formula>
    </cfRule>
  </conditionalFormatting>
  <conditionalFormatting sqref="E76:H76">
    <cfRule type="expression" priority="2" dxfId="2" stopIfTrue="1">
      <formula>$C$69=$C$78</formula>
    </cfRule>
  </conditionalFormatting>
  <conditionalFormatting sqref="E78:H78">
    <cfRule type="expression" priority="3" dxfId="3" stopIfTrue="1">
      <formula>$C$69=$C$78</formula>
    </cfRule>
  </conditionalFormatting>
  <conditionalFormatting sqref="E62:H62">
    <cfRule type="expression" priority="4" dxfId="1" stopIfTrue="1">
      <formula>$C$55=$C$64</formula>
    </cfRule>
  </conditionalFormatting>
  <conditionalFormatting sqref="E61:H61">
    <cfRule type="expression" priority="5" dxfId="2" stopIfTrue="1">
      <formula>$C$55=$C$64</formula>
    </cfRule>
  </conditionalFormatting>
  <conditionalFormatting sqref="E63:H63">
    <cfRule type="expression" priority="6" dxfId="3" stopIfTrue="1">
      <formula>$C$55=$C$64</formula>
    </cfRule>
  </conditionalFormatting>
  <printOptions/>
  <pageMargins left="0.75" right="0.75" top="1" bottom="1" header="0.5" footer="0.5"/>
  <pageSetup horizontalDpi="360" verticalDpi="360" orientation="portrait" paperSize="9" r:id="rId2"/>
  <rowBreaks count="1" manualBreakCount="1">
    <brk id="52" min="1" max="9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6"/>
  <dimension ref="B1:J106"/>
  <sheetViews>
    <sheetView showGridLines="0" zoomScaleSheetLayoutView="100" workbookViewId="0" topLeftCell="A1">
      <selection activeCell="H25" sqref="D15:H25"/>
    </sheetView>
  </sheetViews>
  <sheetFormatPr defaultColWidth="9.140625" defaultRowHeight="12.75"/>
  <cols>
    <col min="1" max="16384" width="9.140625" style="82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83"/>
      <c r="C2" s="84"/>
      <c r="D2" s="84"/>
      <c r="E2" s="84"/>
      <c r="F2" s="84"/>
      <c r="G2" s="84"/>
      <c r="H2" s="84"/>
      <c r="I2" s="84"/>
      <c r="J2" s="85"/>
    </row>
    <row r="3" spans="2:10" ht="12.75">
      <c r="B3" s="86"/>
      <c r="C3" s="2"/>
      <c r="D3" s="2"/>
      <c r="E3" s="2"/>
      <c r="F3" s="2"/>
      <c r="G3" s="2"/>
      <c r="H3" s="2"/>
      <c r="I3" s="2"/>
      <c r="J3" s="77"/>
    </row>
    <row r="4" spans="2:10" ht="12.75">
      <c r="B4" s="86"/>
      <c r="C4" s="2"/>
      <c r="D4" s="2"/>
      <c r="E4" s="2"/>
      <c r="F4" s="2"/>
      <c r="G4" s="2"/>
      <c r="H4" s="2"/>
      <c r="I4" s="2"/>
      <c r="J4" s="77"/>
    </row>
    <row r="5" spans="2:10" ht="12.75">
      <c r="B5" s="86"/>
      <c r="C5" s="1"/>
      <c r="D5" s="6" t="s">
        <v>9</v>
      </c>
      <c r="E5" s="2" t="str">
        <f>INTERFACCIA!J22</f>
        <v>Rossi &amp; Bianchi, per negozi e uffici.</v>
      </c>
      <c r="F5" s="2"/>
      <c r="G5" s="2"/>
      <c r="H5" s="2"/>
      <c r="I5" s="2"/>
      <c r="J5" s="77"/>
    </row>
    <row r="6" spans="2:10" ht="12.75">
      <c r="B6" s="86"/>
      <c r="C6" s="1"/>
      <c r="D6" s="6" t="s">
        <v>10</v>
      </c>
      <c r="E6" s="2" t="str">
        <f>INTERFACCIA!J23</f>
        <v>Roma</v>
      </c>
      <c r="F6" s="2"/>
      <c r="G6" s="2"/>
      <c r="H6" s="2"/>
      <c r="I6" s="2"/>
      <c r="J6" s="77"/>
    </row>
    <row r="7" spans="2:10" ht="12.75">
      <c r="B7" s="86"/>
      <c r="C7" s="1"/>
      <c r="D7" s="6" t="s">
        <v>11</v>
      </c>
      <c r="E7" s="2" t="str">
        <f>INTERFACCIA!J24</f>
        <v>Nomentana</v>
      </c>
      <c r="F7" s="2"/>
      <c r="G7" s="2"/>
      <c r="H7" s="2"/>
      <c r="I7" s="2"/>
      <c r="J7" s="77"/>
    </row>
    <row r="8" spans="2:10" ht="12.75">
      <c r="B8" s="86"/>
      <c r="C8" s="1"/>
      <c r="D8" s="1"/>
      <c r="E8" s="2"/>
      <c r="F8" s="2"/>
      <c r="G8" s="2"/>
      <c r="H8" s="2"/>
      <c r="I8" s="2"/>
      <c r="J8" s="77"/>
    </row>
    <row r="9" spans="2:10" ht="12.75">
      <c r="B9" s="86"/>
      <c r="C9" s="1"/>
      <c r="D9" s="6"/>
      <c r="E9" s="2"/>
      <c r="F9" s="2"/>
      <c r="G9" s="2"/>
      <c r="H9" s="2"/>
      <c r="I9" s="2"/>
      <c r="J9" s="77"/>
    </row>
    <row r="10" spans="2:10" ht="12.75">
      <c r="B10" s="86"/>
      <c r="C10" s="2"/>
      <c r="D10" s="2"/>
      <c r="E10" s="2"/>
      <c r="F10" s="2"/>
      <c r="G10" s="2"/>
      <c r="H10" s="2"/>
      <c r="I10" s="2"/>
      <c r="J10" s="77"/>
    </row>
    <row r="11" spans="2:10" ht="12.75">
      <c r="B11" s="86"/>
      <c r="C11" s="2"/>
      <c r="D11" s="2"/>
      <c r="E11" s="2"/>
      <c r="F11" s="2"/>
      <c r="G11" s="2"/>
      <c r="H11" s="2"/>
      <c r="I11" s="2"/>
      <c r="J11" s="77"/>
    </row>
    <row r="12" spans="2:10" ht="12.75">
      <c r="B12" s="86"/>
      <c r="C12" s="2"/>
      <c r="D12" s="2"/>
      <c r="E12" s="2"/>
      <c r="F12" s="2"/>
      <c r="G12" s="2"/>
      <c r="H12" s="2"/>
      <c r="I12" s="2"/>
      <c r="J12" s="77"/>
    </row>
    <row r="13" spans="2:10" ht="12.75">
      <c r="B13" s="86"/>
      <c r="C13" s="2"/>
      <c r="D13" s="2"/>
      <c r="E13" s="2"/>
      <c r="F13" s="2"/>
      <c r="G13" s="2"/>
      <c r="H13" s="2"/>
      <c r="I13" s="2"/>
      <c r="J13" s="77"/>
    </row>
    <row r="14" spans="2:10" ht="12.75">
      <c r="B14" s="86"/>
      <c r="C14" s="2"/>
      <c r="D14" s="2"/>
      <c r="E14" s="2"/>
      <c r="F14" s="2"/>
      <c r="G14" s="2"/>
      <c r="H14" s="2"/>
      <c r="I14" s="2"/>
      <c r="J14" s="77"/>
    </row>
    <row r="15" spans="2:10" ht="15.75">
      <c r="B15" s="86"/>
      <c r="C15" s="2"/>
      <c r="D15" s="9"/>
      <c r="E15" s="9"/>
      <c r="F15" s="9"/>
      <c r="G15" s="88" t="s">
        <v>37</v>
      </c>
      <c r="H15" s="119">
        <f>INTERFACCIA!H25</f>
        <v>150</v>
      </c>
      <c r="I15" s="2"/>
      <c r="J15" s="77"/>
    </row>
    <row r="16" spans="2:10" ht="15.75">
      <c r="B16" s="86"/>
      <c r="C16" s="2"/>
      <c r="D16" s="94"/>
      <c r="E16" s="91"/>
      <c r="F16" s="91"/>
      <c r="G16" s="88" t="s">
        <v>39</v>
      </c>
      <c r="H16" s="119">
        <f>INTERFACCIA!H26+0.001</f>
        <v>0.501</v>
      </c>
      <c r="I16" s="2"/>
      <c r="J16" s="77"/>
    </row>
    <row r="17" spans="2:10" ht="15.75">
      <c r="B17" s="86"/>
      <c r="C17" s="2"/>
      <c r="D17" s="94"/>
      <c r="E17" s="91"/>
      <c r="F17" s="91"/>
      <c r="G17" s="88" t="s">
        <v>40</v>
      </c>
      <c r="H17" s="119">
        <f>INTERFACCIA!H27+0.001</f>
        <v>150.001</v>
      </c>
      <c r="I17" s="2"/>
      <c r="J17" s="77"/>
    </row>
    <row r="18" spans="2:10" ht="15.75">
      <c r="B18" s="86"/>
      <c r="C18" s="2"/>
      <c r="D18" s="94"/>
      <c r="E18" s="91"/>
      <c r="F18" s="91"/>
      <c r="G18" s="88" t="s">
        <v>14</v>
      </c>
      <c r="H18" s="131">
        <f>INTERFACCIA!H28+0.0001</f>
        <v>1.5001</v>
      </c>
      <c r="I18" s="2"/>
      <c r="J18" s="77"/>
    </row>
    <row r="19" spans="2:10" ht="15.75">
      <c r="B19" s="86"/>
      <c r="C19" s="2"/>
      <c r="D19" s="94"/>
      <c r="E19" s="91"/>
      <c r="F19" s="91"/>
      <c r="G19" s="88" t="s">
        <v>13</v>
      </c>
      <c r="H19" s="131">
        <f>INTERFACCIA!H29+0.01</f>
        <v>0.41000000000000003</v>
      </c>
      <c r="I19" s="2"/>
      <c r="J19" s="77"/>
    </row>
    <row r="20" spans="2:10" ht="15.75">
      <c r="B20" s="86"/>
      <c r="C20" s="2"/>
      <c r="D20" s="94"/>
      <c r="E20" s="91"/>
      <c r="F20" s="91"/>
      <c r="G20" s="88" t="s">
        <v>7</v>
      </c>
      <c r="H20" s="121">
        <f>INTERFACCIA!H30+0.0001</f>
        <v>0.3301</v>
      </c>
      <c r="I20" s="2"/>
      <c r="J20" s="77"/>
    </row>
    <row r="21" spans="2:10" ht="15.75">
      <c r="B21" s="86"/>
      <c r="C21" s="2"/>
      <c r="D21" s="94"/>
      <c r="E21" s="91"/>
      <c r="F21" s="91"/>
      <c r="G21" s="88"/>
      <c r="H21" s="93"/>
      <c r="I21" s="2"/>
      <c r="J21" s="77"/>
    </row>
    <row r="22" spans="2:10" ht="12.75">
      <c r="B22" s="86"/>
      <c r="C22" s="2"/>
      <c r="D22" s="94"/>
      <c r="E22" s="91"/>
      <c r="F22" s="91"/>
      <c r="G22" s="94"/>
      <c r="H22" s="94"/>
      <c r="I22" s="2"/>
      <c r="J22" s="77"/>
    </row>
    <row r="23" spans="2:10" ht="15.75">
      <c r="B23" s="86"/>
      <c r="C23" s="1"/>
      <c r="D23" s="91"/>
      <c r="E23" s="91"/>
      <c r="F23" s="88" t="s">
        <v>1</v>
      </c>
      <c r="G23" s="95">
        <f>H17/3600</f>
        <v>0.041666944444444444</v>
      </c>
      <c r="H23" s="94"/>
      <c r="I23" s="2"/>
      <c r="J23" s="77"/>
    </row>
    <row r="24" spans="2:10" ht="15.75">
      <c r="B24" s="86"/>
      <c r="C24" s="2"/>
      <c r="D24" s="94"/>
      <c r="E24" s="91"/>
      <c r="F24" s="88" t="s">
        <v>2</v>
      </c>
      <c r="G24" s="92">
        <f>H15*H16*H18*G23</f>
        <v>4.6972194395875</v>
      </c>
      <c r="H24" s="94"/>
      <c r="I24" s="2"/>
      <c r="J24" s="77"/>
    </row>
    <row r="25" spans="2:10" ht="12.75">
      <c r="B25" s="86"/>
      <c r="C25" s="2"/>
      <c r="D25" s="94"/>
      <c r="E25" s="94"/>
      <c r="F25" s="94"/>
      <c r="G25" s="94"/>
      <c r="H25" s="94"/>
      <c r="I25" s="2"/>
      <c r="J25" s="77"/>
    </row>
    <row r="26" spans="2:10" ht="12.75">
      <c r="B26" s="86"/>
      <c r="C26" s="2"/>
      <c r="D26" s="2"/>
      <c r="E26" s="2"/>
      <c r="F26" s="2"/>
      <c r="G26" s="2"/>
      <c r="H26" s="2"/>
      <c r="I26" s="2"/>
      <c r="J26" s="77"/>
    </row>
    <row r="27" spans="2:10" ht="12.75">
      <c r="B27" s="86"/>
      <c r="C27" s="2"/>
      <c r="D27" s="2"/>
      <c r="E27" s="2"/>
      <c r="F27" s="2"/>
      <c r="G27" s="2"/>
      <c r="H27" s="2"/>
      <c r="I27" s="2"/>
      <c r="J27" s="77"/>
    </row>
    <row r="28" spans="2:10" ht="12.75">
      <c r="B28" s="86"/>
      <c r="C28" s="2"/>
      <c r="D28" s="2"/>
      <c r="E28" s="2"/>
      <c r="F28" s="2"/>
      <c r="G28" s="2"/>
      <c r="H28" s="2"/>
      <c r="I28" s="2"/>
      <c r="J28" s="77"/>
    </row>
    <row r="29" spans="2:10" ht="12.75">
      <c r="B29" s="86"/>
      <c r="C29" s="2"/>
      <c r="D29" s="2"/>
      <c r="E29" s="2"/>
      <c r="F29" s="2"/>
      <c r="G29" s="1"/>
      <c r="H29" s="1"/>
      <c r="I29" s="1"/>
      <c r="J29" s="77"/>
    </row>
    <row r="30" spans="2:10" ht="15.75">
      <c r="B30" s="86"/>
      <c r="C30" s="6"/>
      <c r="D30" s="100">
        <f>D35+B32*0.577</f>
        <v>153.1206</v>
      </c>
      <c r="E30" s="2"/>
      <c r="F30" s="2"/>
      <c r="G30" s="1"/>
      <c r="H30" s="7" t="s">
        <v>23</v>
      </c>
      <c r="I30" s="10">
        <f>IF(I32&lt;G24,I30+1,IF(I32&gt;G24,I30-1))</f>
        <v>113</v>
      </c>
      <c r="J30" s="77"/>
    </row>
    <row r="31" spans="2:10" ht="14.25">
      <c r="B31" s="86"/>
      <c r="C31" s="2"/>
      <c r="D31" s="2"/>
      <c r="E31" s="2"/>
      <c r="F31" s="2"/>
      <c r="G31" s="1"/>
      <c r="H31" s="8" t="s">
        <v>6</v>
      </c>
      <c r="I31" s="11">
        <f>(D35+D30)/2*B32</f>
        <v>9055.388339999998</v>
      </c>
      <c r="J31" s="77"/>
    </row>
    <row r="32" spans="2:10" ht="14.25">
      <c r="B32" s="124">
        <f>D35*0.6</f>
        <v>68.39999999999999</v>
      </c>
      <c r="C32" s="2"/>
      <c r="D32" s="2"/>
      <c r="E32" s="2"/>
      <c r="F32" s="2"/>
      <c r="G32" s="1"/>
      <c r="H32" s="8" t="s">
        <v>5</v>
      </c>
      <c r="I32" s="12">
        <f>I35*I31/1000*0.8</f>
        <v>4.888883865871925</v>
      </c>
      <c r="J32" s="77"/>
    </row>
    <row r="33" spans="2:10" ht="12.75">
      <c r="B33" s="86"/>
      <c r="C33" s="2"/>
      <c r="D33" s="2"/>
      <c r="E33" s="2"/>
      <c r="F33" s="2"/>
      <c r="G33" s="2"/>
      <c r="H33" s="2"/>
      <c r="I33" s="99"/>
      <c r="J33" s="77"/>
    </row>
    <row r="34" spans="2:10" ht="12.75">
      <c r="B34" s="86"/>
      <c r="C34" s="2"/>
      <c r="D34" s="2"/>
      <c r="E34" s="2"/>
      <c r="F34" s="2"/>
      <c r="G34" s="1"/>
      <c r="H34" s="6" t="s">
        <v>16</v>
      </c>
      <c r="I34" s="14">
        <f>I31/(B32/2+D35+B32/2/0.866)/1000</f>
        <v>0.048246021946681816</v>
      </c>
      <c r="J34" s="77"/>
    </row>
    <row r="35" spans="2:10" ht="12.75">
      <c r="B35" s="86"/>
      <c r="C35" s="2"/>
      <c r="D35" s="100">
        <f>I30</f>
        <v>113</v>
      </c>
      <c r="E35" s="2"/>
      <c r="F35" s="2"/>
      <c r="G35" s="9"/>
      <c r="H35" s="3" t="s">
        <v>3</v>
      </c>
      <c r="I35" s="13">
        <f>80*I34^(2/3)*(H19/100)^0.5</f>
        <v>0.678874645039281</v>
      </c>
      <c r="J35" s="77"/>
    </row>
    <row r="36" spans="2:10" ht="12.75">
      <c r="B36" s="86"/>
      <c r="C36" s="2"/>
      <c r="D36" s="2"/>
      <c r="E36" s="2"/>
      <c r="F36" s="2"/>
      <c r="G36" s="2"/>
      <c r="H36" s="2"/>
      <c r="I36" s="2"/>
      <c r="J36" s="77"/>
    </row>
    <row r="37" spans="2:10" ht="12.75">
      <c r="B37" s="86"/>
      <c r="C37" s="2"/>
      <c r="D37" s="2"/>
      <c r="E37" s="2"/>
      <c r="F37" s="2"/>
      <c r="G37" s="2"/>
      <c r="H37" s="2"/>
      <c r="I37" s="2"/>
      <c r="J37" s="77"/>
    </row>
    <row r="38" spans="2:10" ht="12.75">
      <c r="B38" s="86"/>
      <c r="C38" s="2"/>
      <c r="D38" s="2"/>
      <c r="E38" s="2"/>
      <c r="F38" s="2"/>
      <c r="G38" s="2"/>
      <c r="H38" s="2"/>
      <c r="I38" s="2"/>
      <c r="J38" s="77"/>
    </row>
    <row r="39" spans="2:10" ht="12.75">
      <c r="B39" s="86"/>
      <c r="C39" s="2"/>
      <c r="D39" s="2"/>
      <c r="E39" s="2"/>
      <c r="F39" s="2"/>
      <c r="G39" s="2"/>
      <c r="H39" s="2"/>
      <c r="I39" s="2"/>
      <c r="J39" s="77"/>
    </row>
    <row r="40" spans="2:10" ht="12.75">
      <c r="B40" s="86"/>
      <c r="C40" s="2"/>
      <c r="D40" s="2"/>
      <c r="E40" s="2"/>
      <c r="F40" s="2"/>
      <c r="G40" s="2"/>
      <c r="H40" s="2"/>
      <c r="I40" s="2"/>
      <c r="J40" s="77"/>
    </row>
    <row r="41" spans="2:10" ht="12.75">
      <c r="B41" s="86"/>
      <c r="C41" s="100">
        <f>MAXA(C87,H44)</f>
        <v>98</v>
      </c>
      <c r="D41" s="2"/>
      <c r="E41" s="2"/>
      <c r="F41" s="2"/>
      <c r="G41" s="2"/>
      <c r="H41" s="2"/>
      <c r="I41" s="2"/>
      <c r="J41" s="77"/>
    </row>
    <row r="42" spans="2:10" ht="12.75">
      <c r="B42" s="86"/>
      <c r="C42" s="2"/>
      <c r="D42" s="2"/>
      <c r="E42" s="2"/>
      <c r="F42" s="2"/>
      <c r="G42" s="2"/>
      <c r="H42" s="2"/>
      <c r="I42" s="2"/>
      <c r="J42" s="77"/>
    </row>
    <row r="43" spans="2:10" ht="12.75">
      <c r="B43" s="86"/>
      <c r="C43" s="2"/>
      <c r="D43" s="2"/>
      <c r="E43" s="2"/>
      <c r="F43" s="2"/>
      <c r="G43" s="1"/>
      <c r="H43" s="1"/>
      <c r="I43" s="2"/>
      <c r="J43" s="77"/>
    </row>
    <row r="44" spans="2:10" ht="15.75">
      <c r="B44" s="86"/>
      <c r="C44" s="2"/>
      <c r="D44" s="2"/>
      <c r="E44" s="2"/>
      <c r="F44" s="2"/>
      <c r="G44" s="101" t="s">
        <v>0</v>
      </c>
      <c r="H44" s="102">
        <f>IF(H45&lt;G24,H44+1,IF(H45&gt;G24,H44-1))</f>
        <v>97</v>
      </c>
      <c r="I44" s="2"/>
      <c r="J44" s="77"/>
    </row>
    <row r="45" spans="2:10" ht="14.25">
      <c r="B45" s="86"/>
      <c r="C45" s="2"/>
      <c r="D45" s="2"/>
      <c r="E45" s="2"/>
      <c r="F45" s="2"/>
      <c r="G45" s="8" t="s">
        <v>5</v>
      </c>
      <c r="H45" s="12">
        <f>H44^2*(H44/2+5)^0.5/15000</f>
        <v>4.58806012432754</v>
      </c>
      <c r="I45" s="2"/>
      <c r="J45" s="77"/>
    </row>
    <row r="46" spans="2:10" ht="12.75">
      <c r="B46" s="86"/>
      <c r="C46" s="2"/>
      <c r="D46" s="2"/>
      <c r="E46" s="2"/>
      <c r="F46" s="1"/>
      <c r="G46" s="1"/>
      <c r="H46" s="1"/>
      <c r="I46" s="2"/>
      <c r="J46" s="77"/>
    </row>
    <row r="47" spans="2:10" ht="12.75">
      <c r="B47" s="86"/>
      <c r="C47" s="2"/>
      <c r="D47" s="2"/>
      <c r="E47" s="2"/>
      <c r="F47" s="1"/>
      <c r="G47" s="1"/>
      <c r="H47" s="1"/>
      <c r="I47" s="2"/>
      <c r="J47" s="77"/>
    </row>
    <row r="48" spans="2:10" ht="12.75">
      <c r="B48" s="86"/>
      <c r="C48" s="2"/>
      <c r="D48" s="2"/>
      <c r="E48" s="2"/>
      <c r="F48" s="1"/>
      <c r="G48" s="1"/>
      <c r="H48" s="2"/>
      <c r="I48" s="2"/>
      <c r="J48" s="77"/>
    </row>
    <row r="49" spans="2:10" ht="12.75">
      <c r="B49" s="86"/>
      <c r="C49" s="2"/>
      <c r="D49" s="2"/>
      <c r="E49" s="2"/>
      <c r="F49" s="2"/>
      <c r="G49" s="2"/>
      <c r="H49" s="2"/>
      <c r="I49" s="2"/>
      <c r="J49" s="77"/>
    </row>
    <row r="50" spans="2:10" ht="12.75">
      <c r="B50" s="86"/>
      <c r="C50" s="2"/>
      <c r="D50" s="2"/>
      <c r="E50" s="2"/>
      <c r="F50" s="2"/>
      <c r="G50" s="2"/>
      <c r="H50" s="2"/>
      <c r="I50" s="2"/>
      <c r="J50" s="77"/>
    </row>
    <row r="51" spans="2:10" ht="12.75">
      <c r="B51" s="86"/>
      <c r="C51" s="100">
        <f>C41</f>
        <v>98</v>
      </c>
      <c r="D51" s="2"/>
      <c r="E51" s="2"/>
      <c r="F51" s="2"/>
      <c r="G51" s="2"/>
      <c r="H51" s="2"/>
      <c r="I51" s="2"/>
      <c r="J51" s="77"/>
    </row>
    <row r="52" spans="2:10" ht="12.75">
      <c r="B52" s="103"/>
      <c r="C52" s="104"/>
      <c r="D52" s="104"/>
      <c r="E52" s="104"/>
      <c r="F52" s="104"/>
      <c r="G52" s="104"/>
      <c r="H52" s="104"/>
      <c r="I52" s="104"/>
      <c r="J52" s="105"/>
    </row>
    <row r="53" spans="2:10" ht="12.75">
      <c r="B53" s="86"/>
      <c r="C53" s="2"/>
      <c r="D53" s="2"/>
      <c r="E53" s="2"/>
      <c r="F53" s="2"/>
      <c r="G53" s="2"/>
      <c r="H53" s="2"/>
      <c r="I53" s="2"/>
      <c r="J53" s="77"/>
    </row>
    <row r="54" spans="2:10" ht="12.75">
      <c r="B54" s="86"/>
      <c r="C54" s="2"/>
      <c r="D54" s="2"/>
      <c r="E54" s="2"/>
      <c r="F54" s="2"/>
      <c r="G54" s="2"/>
      <c r="H54" s="2"/>
      <c r="I54" s="2"/>
      <c r="J54" s="77"/>
    </row>
    <row r="55" spans="2:10" ht="12.75">
      <c r="B55" s="86"/>
      <c r="C55" s="100">
        <f>MAXA(C78,H44/0.9)</f>
        <v>107.77777777777777</v>
      </c>
      <c r="D55" s="2"/>
      <c r="E55" s="2"/>
      <c r="F55" s="2"/>
      <c r="G55" s="2"/>
      <c r="H55" s="2"/>
      <c r="I55" s="2"/>
      <c r="J55" s="77"/>
    </row>
    <row r="56" spans="2:10" ht="12.75">
      <c r="B56" s="86"/>
      <c r="C56" s="2"/>
      <c r="D56" s="2"/>
      <c r="E56" s="2"/>
      <c r="F56" s="2"/>
      <c r="G56" s="2"/>
      <c r="H56" s="2"/>
      <c r="I56" s="2"/>
      <c r="J56" s="77"/>
    </row>
    <row r="57" spans="2:10" ht="12.75">
      <c r="B57" s="86"/>
      <c r="C57" s="2"/>
      <c r="D57" s="6" t="s">
        <v>17</v>
      </c>
      <c r="E57" s="97">
        <f>IF(C55=C64,"h=0",C55/2)</f>
        <v>53.888888888888886</v>
      </c>
      <c r="F57" s="2"/>
      <c r="G57" s="2"/>
      <c r="H57" s="2"/>
      <c r="I57" s="2"/>
      <c r="J57" s="77"/>
    </row>
    <row r="58" spans="2:10" ht="12.75">
      <c r="B58" s="86"/>
      <c r="C58" s="2"/>
      <c r="D58" s="2"/>
      <c r="E58" s="2"/>
      <c r="F58" s="106" t="s">
        <v>0</v>
      </c>
      <c r="G58" s="15">
        <f>C55</f>
        <v>107.77777777777777</v>
      </c>
      <c r="H58" s="2"/>
      <c r="I58" s="2"/>
      <c r="J58" s="77"/>
    </row>
    <row r="59" spans="2:10" ht="12.75">
      <c r="B59" s="86"/>
      <c r="C59" s="2"/>
      <c r="D59" s="2"/>
      <c r="E59" s="2"/>
      <c r="F59" s="106" t="s">
        <v>18</v>
      </c>
      <c r="G59" s="15">
        <f>C64</f>
        <v>74</v>
      </c>
      <c r="H59" s="2"/>
      <c r="I59" s="2"/>
      <c r="J59" s="77"/>
    </row>
    <row r="60" spans="2:10" ht="12.75">
      <c r="B60" s="86"/>
      <c r="C60" s="2"/>
      <c r="D60" s="2"/>
      <c r="E60" s="1"/>
      <c r="F60" s="106" t="s">
        <v>19</v>
      </c>
      <c r="G60" s="15">
        <f>E57</f>
        <v>53.888888888888886</v>
      </c>
      <c r="H60" s="1"/>
      <c r="I60" s="2"/>
      <c r="J60" s="77"/>
    </row>
    <row r="61" spans="2:10" ht="12.75">
      <c r="B61" s="86"/>
      <c r="C61" s="2"/>
      <c r="D61" s="2"/>
      <c r="E61" s="2"/>
      <c r="F61" s="2"/>
      <c r="G61" s="2"/>
      <c r="H61" s="2"/>
      <c r="I61" s="2"/>
      <c r="J61" s="77"/>
    </row>
    <row r="62" spans="2:10" ht="12.75">
      <c r="B62" s="86"/>
      <c r="C62" s="2"/>
      <c r="D62" s="2"/>
      <c r="E62" s="2"/>
      <c r="F62" s="4">
        <f>IF(C55=C64,"La svasatura è inutile","")</f>
      </c>
      <c r="G62" s="4"/>
      <c r="H62" s="2"/>
      <c r="I62" s="2"/>
      <c r="J62" s="77"/>
    </row>
    <row r="63" spans="2:10" ht="12.75">
      <c r="B63" s="86"/>
      <c r="C63" s="2"/>
      <c r="D63" s="2"/>
      <c r="E63" s="2"/>
      <c r="F63" s="2"/>
      <c r="G63" s="2"/>
      <c r="H63" s="2"/>
      <c r="I63" s="2"/>
      <c r="J63" s="77"/>
    </row>
    <row r="64" spans="2:10" ht="12.75">
      <c r="B64" s="86"/>
      <c r="C64" s="100">
        <f>MAXA(40,I90)</f>
        <v>73</v>
      </c>
      <c r="D64" s="2"/>
      <c r="E64" s="2"/>
      <c r="F64" s="2"/>
      <c r="G64" s="2"/>
      <c r="H64" s="2"/>
      <c r="I64" s="2"/>
      <c r="J64" s="77"/>
    </row>
    <row r="65" spans="2:10" ht="12.75">
      <c r="B65" s="86"/>
      <c r="C65" s="2"/>
      <c r="D65" s="2"/>
      <c r="E65" s="2"/>
      <c r="F65" s="2"/>
      <c r="G65" s="2"/>
      <c r="H65" s="2"/>
      <c r="I65" s="2"/>
      <c r="J65" s="77"/>
    </row>
    <row r="66" spans="2:10" ht="12.75">
      <c r="B66" s="86"/>
      <c r="C66" s="2"/>
      <c r="D66" s="2"/>
      <c r="E66" s="2"/>
      <c r="F66" s="2"/>
      <c r="G66" s="2"/>
      <c r="H66" s="2"/>
      <c r="I66" s="2"/>
      <c r="J66" s="77"/>
    </row>
    <row r="67" spans="2:10" ht="12.75">
      <c r="B67" s="86"/>
      <c r="C67" s="2"/>
      <c r="D67" s="2"/>
      <c r="E67" s="2"/>
      <c r="F67" s="2"/>
      <c r="G67" s="2"/>
      <c r="H67" s="2"/>
      <c r="I67" s="2"/>
      <c r="J67" s="77"/>
    </row>
    <row r="68" spans="2:10" ht="12.75">
      <c r="B68" s="86"/>
      <c r="C68" s="2"/>
      <c r="D68" s="2"/>
      <c r="E68" s="2"/>
      <c r="F68" s="2"/>
      <c r="G68" s="2"/>
      <c r="H68" s="2"/>
      <c r="I68" s="2"/>
      <c r="J68" s="77"/>
    </row>
    <row r="69" spans="2:10" ht="12.75">
      <c r="B69" s="86"/>
      <c r="C69" s="100">
        <f>MAXA(C78,H44)</f>
        <v>97</v>
      </c>
      <c r="D69" s="2"/>
      <c r="E69" s="2"/>
      <c r="F69" s="2"/>
      <c r="G69" s="2"/>
      <c r="H69" s="2"/>
      <c r="I69" s="2"/>
      <c r="J69" s="77"/>
    </row>
    <row r="70" spans="2:10" ht="12.75">
      <c r="B70" s="86"/>
      <c r="C70" s="2"/>
      <c r="D70" s="2"/>
      <c r="E70" s="2"/>
      <c r="F70" s="2"/>
      <c r="G70" s="2"/>
      <c r="H70" s="2"/>
      <c r="I70" s="2"/>
      <c r="J70" s="77"/>
    </row>
    <row r="71" spans="2:10" ht="12.75">
      <c r="B71" s="86"/>
      <c r="C71" s="2"/>
      <c r="D71" s="2"/>
      <c r="E71" s="2"/>
      <c r="F71" s="2"/>
      <c r="G71" s="2"/>
      <c r="H71" s="2"/>
      <c r="I71" s="2"/>
      <c r="J71" s="77"/>
    </row>
    <row r="72" spans="2:10" ht="12.75">
      <c r="B72" s="86"/>
      <c r="C72" s="2"/>
      <c r="D72" s="107" t="s">
        <v>8</v>
      </c>
      <c r="E72" s="97">
        <f>IF(C69=C78,"h = 0",C69)</f>
        <v>97</v>
      </c>
      <c r="F72" s="2"/>
      <c r="G72" s="2"/>
      <c r="H72" s="2"/>
      <c r="I72" s="2"/>
      <c r="J72" s="77"/>
    </row>
    <row r="73" spans="2:10" ht="12.75">
      <c r="B73" s="86"/>
      <c r="C73" s="2"/>
      <c r="D73" s="2"/>
      <c r="E73" s="2"/>
      <c r="F73" s="106" t="s">
        <v>0</v>
      </c>
      <c r="G73" s="15">
        <f>C69</f>
        <v>97</v>
      </c>
      <c r="H73" s="2"/>
      <c r="I73" s="2"/>
      <c r="J73" s="77"/>
    </row>
    <row r="74" spans="2:10" ht="12.75">
      <c r="B74" s="86"/>
      <c r="C74" s="2"/>
      <c r="D74" s="2"/>
      <c r="E74" s="2"/>
      <c r="F74" s="106" t="s">
        <v>18</v>
      </c>
      <c r="G74" s="15">
        <f>C78</f>
        <v>74</v>
      </c>
      <c r="H74" s="2"/>
      <c r="I74" s="2"/>
      <c r="J74" s="77"/>
    </row>
    <row r="75" spans="2:10" ht="12.75">
      <c r="B75" s="86"/>
      <c r="C75" s="2"/>
      <c r="D75" s="2"/>
      <c r="E75" s="2"/>
      <c r="F75" s="106" t="s">
        <v>19</v>
      </c>
      <c r="G75" s="15">
        <f>E72</f>
        <v>97</v>
      </c>
      <c r="H75" s="2"/>
      <c r="I75" s="2"/>
      <c r="J75" s="77"/>
    </row>
    <row r="76" spans="2:10" ht="12.75">
      <c r="B76" s="86"/>
      <c r="C76" s="2"/>
      <c r="D76" s="2"/>
      <c r="E76" s="2"/>
      <c r="F76" s="2"/>
      <c r="G76" s="2"/>
      <c r="H76" s="2"/>
      <c r="I76" s="2"/>
      <c r="J76" s="77"/>
    </row>
    <row r="77" spans="2:10" ht="12.75">
      <c r="B77" s="86"/>
      <c r="C77" s="2"/>
      <c r="D77" s="2"/>
      <c r="E77" s="2"/>
      <c r="F77" s="4">
        <f>IF(C69=C78,"La svasatura è inutile","")</f>
      </c>
      <c r="G77" s="4"/>
      <c r="H77" s="2"/>
      <c r="I77" s="2"/>
      <c r="J77" s="77"/>
    </row>
    <row r="78" spans="2:10" ht="12.75">
      <c r="B78" s="86"/>
      <c r="C78" s="100">
        <f>MAXA(40,I90)</f>
        <v>73</v>
      </c>
      <c r="D78" s="2"/>
      <c r="E78" s="2"/>
      <c r="F78" s="2"/>
      <c r="G78" s="2"/>
      <c r="H78" s="2"/>
      <c r="I78" s="2"/>
      <c r="J78" s="77"/>
    </row>
    <row r="79" spans="2:10" ht="12.75">
      <c r="B79" s="86"/>
      <c r="C79" s="2"/>
      <c r="D79" s="2"/>
      <c r="E79" s="2"/>
      <c r="F79" s="2"/>
      <c r="G79" s="2"/>
      <c r="H79" s="2"/>
      <c r="I79" s="2"/>
      <c r="J79" s="77"/>
    </row>
    <row r="80" spans="2:10" ht="12.75">
      <c r="B80" s="86"/>
      <c r="C80" s="2"/>
      <c r="D80" s="2"/>
      <c r="E80" s="2"/>
      <c r="F80" s="2"/>
      <c r="G80" s="2"/>
      <c r="H80" s="2"/>
      <c r="I80" s="2"/>
      <c r="J80" s="77"/>
    </row>
    <row r="81" spans="2:10" ht="12.75">
      <c r="B81" s="86"/>
      <c r="C81" s="2"/>
      <c r="D81" s="2"/>
      <c r="E81" s="2"/>
      <c r="F81" s="2"/>
      <c r="G81" s="2"/>
      <c r="H81" s="2"/>
      <c r="I81" s="2"/>
      <c r="J81" s="77"/>
    </row>
    <row r="82" spans="2:10" ht="12.75">
      <c r="B82" s="86"/>
      <c r="C82" s="2"/>
      <c r="D82" s="2"/>
      <c r="E82" s="2"/>
      <c r="F82" s="2"/>
      <c r="G82" s="2"/>
      <c r="H82" s="2"/>
      <c r="I82" s="2"/>
      <c r="J82" s="77"/>
    </row>
    <row r="83" spans="2:10" ht="12.75">
      <c r="B83" s="86"/>
      <c r="C83" s="2"/>
      <c r="D83" s="2"/>
      <c r="E83" s="2"/>
      <c r="F83" s="2"/>
      <c r="G83" s="2"/>
      <c r="H83" s="2"/>
      <c r="I83" s="2"/>
      <c r="J83" s="77"/>
    </row>
    <row r="84" spans="2:10" ht="12.75">
      <c r="B84" s="86"/>
      <c r="C84" s="2"/>
      <c r="D84" s="2"/>
      <c r="E84" s="2"/>
      <c r="F84" s="2"/>
      <c r="G84" s="2"/>
      <c r="H84" s="2"/>
      <c r="I84" s="2"/>
      <c r="J84" s="77"/>
    </row>
    <row r="85" spans="2:10" ht="14.25">
      <c r="B85" s="86"/>
      <c r="C85" s="2"/>
      <c r="D85" s="2"/>
      <c r="E85" s="2"/>
      <c r="F85" s="2"/>
      <c r="G85" s="2"/>
      <c r="H85" s="108" t="s">
        <v>5</v>
      </c>
      <c r="I85" s="109">
        <f>2.5*10^-4*0.25^-0.167*I90^2.667*H20^1.667</f>
        <v>4.629650260993913</v>
      </c>
      <c r="J85" s="77"/>
    </row>
    <row r="86" spans="2:10" ht="14.25">
      <c r="B86" s="86"/>
      <c r="C86" s="2"/>
      <c r="D86" s="2"/>
      <c r="E86" s="2"/>
      <c r="F86" s="2"/>
      <c r="G86" s="2"/>
      <c r="H86" s="108" t="s">
        <v>15</v>
      </c>
      <c r="I86" s="109">
        <f>PI()*I90^2/400</f>
        <v>41.85386812745002</v>
      </c>
      <c r="J86" s="77"/>
    </row>
    <row r="87" spans="2:10" ht="12.75">
      <c r="B87" s="86"/>
      <c r="C87" s="100">
        <f>MAXA(40,I90)</f>
        <v>73</v>
      </c>
      <c r="D87" s="2"/>
      <c r="E87" s="2"/>
      <c r="F87" s="2"/>
      <c r="G87" s="2"/>
      <c r="H87" s="1"/>
      <c r="I87" s="2"/>
      <c r="J87" s="77"/>
    </row>
    <row r="88" spans="2:10" ht="12.75">
      <c r="B88" s="86"/>
      <c r="C88" s="2"/>
      <c r="D88" s="2"/>
      <c r="E88" s="2"/>
      <c r="F88" s="2"/>
      <c r="G88" s="1"/>
      <c r="H88" s="1"/>
      <c r="I88" s="2"/>
      <c r="J88" s="77"/>
    </row>
    <row r="89" spans="2:10" ht="12.75">
      <c r="B89" s="86"/>
      <c r="C89" s="2"/>
      <c r="D89" s="2"/>
      <c r="E89" s="2"/>
      <c r="F89" s="2"/>
      <c r="G89" s="2"/>
      <c r="H89" s="2"/>
      <c r="I89" s="2"/>
      <c r="J89" s="77"/>
    </row>
    <row r="90" spans="2:10" ht="12.75">
      <c r="B90" s="86"/>
      <c r="C90" s="2"/>
      <c r="D90" s="2"/>
      <c r="E90" s="2"/>
      <c r="F90" s="2"/>
      <c r="G90" s="2"/>
      <c r="H90" s="106" t="s">
        <v>21</v>
      </c>
      <c r="I90" s="110">
        <f>IF(I85&lt;G24,I90+1,IF(I85&gt;G24,I90-1))</f>
        <v>74</v>
      </c>
      <c r="J90" s="77"/>
    </row>
    <row r="91" spans="2:10" ht="12.75">
      <c r="B91" s="86"/>
      <c r="C91" s="2"/>
      <c r="D91" s="2"/>
      <c r="E91" s="2"/>
      <c r="F91" s="1"/>
      <c r="G91" s="2"/>
      <c r="H91" s="2"/>
      <c r="I91" s="2"/>
      <c r="J91" s="77"/>
    </row>
    <row r="92" spans="2:10" ht="12.75">
      <c r="B92" s="86"/>
      <c r="C92" s="2"/>
      <c r="D92" s="2"/>
      <c r="E92" s="2"/>
      <c r="F92" s="1"/>
      <c r="G92" s="2"/>
      <c r="H92" s="2"/>
      <c r="I92" s="2"/>
      <c r="J92" s="77"/>
    </row>
    <row r="93" spans="2:10" ht="12.75">
      <c r="B93" s="86"/>
      <c r="C93" s="2"/>
      <c r="D93" s="2"/>
      <c r="E93" s="2"/>
      <c r="F93" s="1"/>
      <c r="G93" s="2"/>
      <c r="H93" s="2"/>
      <c r="I93" s="2"/>
      <c r="J93" s="77"/>
    </row>
    <row r="94" spans="2:10" ht="12.75">
      <c r="B94" s="86"/>
      <c r="C94" s="2"/>
      <c r="D94" s="2"/>
      <c r="E94" s="2"/>
      <c r="F94" s="2"/>
      <c r="G94" s="2"/>
      <c r="H94" s="2"/>
      <c r="I94" s="2"/>
      <c r="J94" s="77"/>
    </row>
    <row r="95" spans="2:10" ht="12.75">
      <c r="B95" s="86"/>
      <c r="C95" s="2"/>
      <c r="D95" s="2"/>
      <c r="E95" s="2"/>
      <c r="F95" s="1"/>
      <c r="G95" s="1"/>
      <c r="H95" s="2"/>
      <c r="I95" s="2"/>
      <c r="J95" s="77"/>
    </row>
    <row r="96" spans="2:10" ht="12.75">
      <c r="B96" s="86"/>
      <c r="C96" s="2"/>
      <c r="D96" s="2"/>
      <c r="E96" s="2"/>
      <c r="F96" s="2"/>
      <c r="G96" s="1"/>
      <c r="H96" s="2"/>
      <c r="I96" s="2"/>
      <c r="J96" s="77"/>
    </row>
    <row r="97" spans="2:10" ht="12.75">
      <c r="B97" s="86"/>
      <c r="C97" s="2"/>
      <c r="D97" s="2"/>
      <c r="E97" s="2"/>
      <c r="F97" s="2"/>
      <c r="G97" s="1"/>
      <c r="H97" s="2"/>
      <c r="I97" s="2"/>
      <c r="J97" s="77"/>
    </row>
    <row r="98" spans="2:10" ht="12.75">
      <c r="B98" s="86"/>
      <c r="C98" s="2"/>
      <c r="D98" s="2"/>
      <c r="E98" s="2"/>
      <c r="F98" s="2"/>
      <c r="G98" s="1"/>
      <c r="H98" s="106" t="s">
        <v>20</v>
      </c>
      <c r="I98" s="111">
        <f>I86^0.5*10</f>
        <v>64.69456555805134</v>
      </c>
      <c r="J98" s="77"/>
    </row>
    <row r="99" spans="2:10" ht="12.75">
      <c r="B99" s="86"/>
      <c r="C99" s="2"/>
      <c r="D99" s="2"/>
      <c r="E99" s="2"/>
      <c r="F99" s="2"/>
      <c r="G99" s="1"/>
      <c r="H99" s="2"/>
      <c r="I99" s="2"/>
      <c r="J99" s="77"/>
    </row>
    <row r="100" spans="2:10" ht="12.75">
      <c r="B100" s="86"/>
      <c r="C100" s="100">
        <f>I98</f>
        <v>64.69456555805134</v>
      </c>
      <c r="D100" s="2"/>
      <c r="E100" s="2"/>
      <c r="F100" s="2"/>
      <c r="G100" s="1"/>
      <c r="H100" s="1"/>
      <c r="I100" s="2"/>
      <c r="J100" s="77"/>
    </row>
    <row r="101" spans="2:10" ht="12.75">
      <c r="B101" s="86"/>
      <c r="C101" s="2"/>
      <c r="D101" s="2"/>
      <c r="E101" s="112" t="str">
        <f>IF(C51&gt;C104,"N.B. - Utilizzando la bocca a spigoli vivi","")</f>
        <v>N.B. - Utilizzando la bocca a spigoli vivi</v>
      </c>
      <c r="F101" s="112"/>
      <c r="G101" s="112"/>
      <c r="H101" s="112"/>
      <c r="I101" s="112"/>
      <c r="J101" s="77"/>
    </row>
    <row r="102" spans="2:10" ht="12.75">
      <c r="B102" s="86"/>
      <c r="C102" s="2"/>
      <c r="D102" s="2"/>
      <c r="E102" s="112"/>
      <c r="F102" s="87"/>
      <c r="G102" s="112"/>
      <c r="H102" s="113" t="str">
        <f>IF(C51&gt;C104,"il diametro del pluviale è = mm","")</f>
        <v>il diametro del pluviale è = mm</v>
      </c>
      <c r="I102" s="114">
        <f>IF(C51&gt;C104,C51,"")</f>
        <v>98</v>
      </c>
      <c r="J102" s="77"/>
    </row>
    <row r="103" spans="2:10" ht="12.75">
      <c r="B103" s="86"/>
      <c r="C103" s="2"/>
      <c r="D103" s="2"/>
      <c r="E103" s="2"/>
      <c r="F103" s="2"/>
      <c r="G103" s="1"/>
      <c r="H103" s="2"/>
      <c r="I103" s="2"/>
      <c r="J103" s="77"/>
    </row>
    <row r="104" spans="2:10" ht="15.75">
      <c r="B104" s="115"/>
      <c r="C104" s="100"/>
      <c r="D104" s="2"/>
      <c r="E104" s="2"/>
      <c r="F104" s="1"/>
      <c r="G104" s="1"/>
      <c r="H104" s="2"/>
      <c r="I104" s="2"/>
      <c r="J104" s="77"/>
    </row>
    <row r="105" spans="2:10" ht="12.75">
      <c r="B105" s="116"/>
      <c r="C105" s="100"/>
      <c r="D105" s="2"/>
      <c r="E105" s="2"/>
      <c r="F105" s="1"/>
      <c r="G105" s="1"/>
      <c r="H105" s="2"/>
      <c r="I105" s="2"/>
      <c r="J105" s="77"/>
    </row>
    <row r="106" spans="2:10" ht="12.75">
      <c r="B106" s="103"/>
      <c r="C106" s="104"/>
      <c r="D106" s="104"/>
      <c r="E106" s="104"/>
      <c r="F106" s="104"/>
      <c r="G106" s="104"/>
      <c r="H106" s="104"/>
      <c r="I106" s="104"/>
      <c r="J106" s="105"/>
    </row>
  </sheetData>
  <sheetProtection sheet="1" objects="1" scenarios="1" selectLockedCells="1" selectUnlockedCells="1"/>
  <conditionalFormatting sqref="E77:H77">
    <cfRule type="expression" priority="1" dxfId="1" stopIfTrue="1">
      <formula>$C$69=$C$78</formula>
    </cfRule>
  </conditionalFormatting>
  <conditionalFormatting sqref="E76:H76">
    <cfRule type="expression" priority="2" dxfId="2" stopIfTrue="1">
      <formula>$C$69=$C$78</formula>
    </cfRule>
  </conditionalFormatting>
  <conditionalFormatting sqref="E78:H78">
    <cfRule type="expression" priority="3" dxfId="3" stopIfTrue="1">
      <formula>$C$69=$C$78</formula>
    </cfRule>
  </conditionalFormatting>
  <conditionalFormatting sqref="E62:H62">
    <cfRule type="expression" priority="4" dxfId="1" stopIfTrue="1">
      <formula>$C$55=$C$64</formula>
    </cfRule>
  </conditionalFormatting>
  <conditionalFormatting sqref="E61:H61">
    <cfRule type="expression" priority="5" dxfId="2" stopIfTrue="1">
      <formula>$C$55=$C$64</formula>
    </cfRule>
  </conditionalFormatting>
  <conditionalFormatting sqref="E63:H63">
    <cfRule type="expression" priority="6" dxfId="3" stopIfTrue="1">
      <formula>$C$55=$C$64</formula>
    </cfRule>
  </conditionalFormatting>
  <printOptions/>
  <pageMargins left="0.75" right="0.75" top="1" bottom="1" header="0.5" footer="0.5"/>
  <pageSetup horizontalDpi="360" verticalDpi="360" orientation="portrait" paperSize="9" r:id="rId2"/>
  <rowBreaks count="1" manualBreakCount="1">
    <brk id="52" min="1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7"/>
  <dimension ref="B1:J52"/>
  <sheetViews>
    <sheetView showGridLines="0" workbookViewId="0" topLeftCell="A1">
      <selection activeCell="F15" sqref="F15:H24"/>
    </sheetView>
  </sheetViews>
  <sheetFormatPr defaultColWidth="9.140625" defaultRowHeight="12.75"/>
  <cols>
    <col min="1" max="16384" width="9.140625" style="82" customWidth="1"/>
  </cols>
  <sheetData>
    <row r="1" spans="2:10" ht="12.75">
      <c r="B1" s="1"/>
      <c r="C1" s="1"/>
      <c r="D1" s="1"/>
      <c r="E1" s="1"/>
      <c r="F1" s="1"/>
      <c r="G1" s="1"/>
      <c r="H1" s="1"/>
      <c r="I1" s="1"/>
      <c r="J1" s="1"/>
    </row>
    <row r="2" spans="2:10" ht="12.75">
      <c r="B2" s="83"/>
      <c r="C2" s="84"/>
      <c r="D2" s="84"/>
      <c r="E2" s="84"/>
      <c r="F2" s="84"/>
      <c r="G2" s="84"/>
      <c r="H2" s="84"/>
      <c r="I2" s="84"/>
      <c r="J2" s="85"/>
    </row>
    <row r="3" spans="2:10" ht="12.75">
      <c r="B3" s="86"/>
      <c r="C3" s="2"/>
      <c r="D3" s="2"/>
      <c r="E3" s="2"/>
      <c r="F3" s="2"/>
      <c r="G3" s="2"/>
      <c r="H3" s="2"/>
      <c r="I3" s="2"/>
      <c r="J3" s="77"/>
    </row>
    <row r="4" spans="2:10" ht="12.75">
      <c r="B4" s="86"/>
      <c r="C4" s="2"/>
      <c r="D4" s="2"/>
      <c r="E4" s="2"/>
      <c r="F4" s="2"/>
      <c r="G4" s="2"/>
      <c r="H4" s="2"/>
      <c r="I4" s="2"/>
      <c r="J4" s="77"/>
    </row>
    <row r="5" spans="2:10" ht="12.75">
      <c r="B5" s="86"/>
      <c r="C5" s="125"/>
      <c r="D5" s="126" t="s">
        <v>9</v>
      </c>
      <c r="E5" s="125" t="str">
        <f>INTERFACCIA!J22</f>
        <v>Rossi &amp; Bianchi, per negozi e uffici.</v>
      </c>
      <c r="F5" s="125"/>
      <c r="G5" s="125"/>
      <c r="H5" s="125"/>
      <c r="I5" s="2"/>
      <c r="J5" s="77"/>
    </row>
    <row r="6" spans="2:10" ht="12.75">
      <c r="B6" s="86"/>
      <c r="C6" s="127"/>
      <c r="D6" s="128" t="s">
        <v>10</v>
      </c>
      <c r="E6" s="127" t="str">
        <f>INTERFACCIA!J23</f>
        <v>Roma</v>
      </c>
      <c r="F6" s="127"/>
      <c r="G6" s="127"/>
      <c r="H6" s="127"/>
      <c r="I6" s="2"/>
      <c r="J6" s="77"/>
    </row>
    <row r="7" spans="2:10" ht="12.75">
      <c r="B7" s="86"/>
      <c r="C7" s="127"/>
      <c r="D7" s="128" t="s">
        <v>11</v>
      </c>
      <c r="E7" s="127" t="str">
        <f>INTERFACCIA!J24</f>
        <v>Nomentana</v>
      </c>
      <c r="F7" s="127"/>
      <c r="G7" s="127"/>
      <c r="H7" s="127"/>
      <c r="I7" s="2"/>
      <c r="J7" s="77"/>
    </row>
    <row r="8" spans="2:10" ht="12.75">
      <c r="B8" s="86"/>
      <c r="C8" s="1"/>
      <c r="D8" s="1"/>
      <c r="E8" s="2"/>
      <c r="F8" s="2"/>
      <c r="G8" s="2"/>
      <c r="H8" s="2"/>
      <c r="I8" s="2"/>
      <c r="J8" s="77"/>
    </row>
    <row r="9" spans="2:10" ht="12.75">
      <c r="B9" s="86"/>
      <c r="C9" s="1"/>
      <c r="D9" s="6"/>
      <c r="E9" s="2"/>
      <c r="F9" s="2"/>
      <c r="G9" s="2"/>
      <c r="H9" s="2"/>
      <c r="I9" s="2"/>
      <c r="J9" s="77"/>
    </row>
    <row r="10" spans="2:10" ht="12.75">
      <c r="B10" s="86"/>
      <c r="C10" s="2"/>
      <c r="D10" s="2"/>
      <c r="E10" s="2"/>
      <c r="F10" s="2"/>
      <c r="G10" s="2"/>
      <c r="H10" s="2"/>
      <c r="I10" s="2"/>
      <c r="J10" s="77"/>
    </row>
    <row r="11" spans="2:10" ht="12.75">
      <c r="B11" s="86"/>
      <c r="C11" s="2"/>
      <c r="D11" s="2"/>
      <c r="E11" s="2"/>
      <c r="F11" s="2"/>
      <c r="G11" s="2"/>
      <c r="H11" s="2"/>
      <c r="I11" s="2"/>
      <c r="J11" s="77"/>
    </row>
    <row r="12" spans="2:10" ht="12.75">
      <c r="B12" s="86"/>
      <c r="C12" s="2"/>
      <c r="D12" s="2"/>
      <c r="E12" s="2"/>
      <c r="F12" s="2"/>
      <c r="G12" s="2"/>
      <c r="H12" s="2"/>
      <c r="I12" s="2"/>
      <c r="J12" s="77"/>
    </row>
    <row r="13" spans="2:10" ht="12.75">
      <c r="B13" s="86"/>
      <c r="C13" s="2"/>
      <c r="D13" s="2"/>
      <c r="E13" s="2"/>
      <c r="F13" s="2"/>
      <c r="G13" s="2"/>
      <c r="H13" s="2"/>
      <c r="I13" s="2"/>
      <c r="J13" s="77"/>
    </row>
    <row r="14" spans="2:10" ht="12.75">
      <c r="B14" s="86"/>
      <c r="C14" s="2"/>
      <c r="D14" s="2"/>
      <c r="E14" s="2"/>
      <c r="F14" s="2"/>
      <c r="G14" s="2"/>
      <c r="H14" s="2"/>
      <c r="I14" s="2"/>
      <c r="J14" s="77"/>
    </row>
    <row r="15" spans="2:10" ht="15.75">
      <c r="B15" s="86"/>
      <c r="C15" s="2"/>
      <c r="D15" s="2"/>
      <c r="E15" s="2"/>
      <c r="F15" s="9"/>
      <c r="G15" s="88" t="s">
        <v>37</v>
      </c>
      <c r="H15" s="89">
        <f>INTERFACCIA!H25</f>
        <v>150</v>
      </c>
      <c r="I15" s="2"/>
      <c r="J15" s="77"/>
    </row>
    <row r="16" spans="2:10" ht="15.75">
      <c r="B16" s="86"/>
      <c r="C16" s="2"/>
      <c r="D16" s="2"/>
      <c r="E16" s="1"/>
      <c r="F16" s="91"/>
      <c r="G16" s="88" t="s">
        <v>39</v>
      </c>
      <c r="H16" s="89">
        <f>INTERFACCIA!H26+0.001</f>
        <v>0.501</v>
      </c>
      <c r="I16" s="2"/>
      <c r="J16" s="77"/>
    </row>
    <row r="17" spans="2:10" ht="15.75">
      <c r="B17" s="86"/>
      <c r="C17" s="2"/>
      <c r="D17" s="2"/>
      <c r="E17" s="1"/>
      <c r="F17" s="91"/>
      <c r="G17" s="88" t="s">
        <v>40</v>
      </c>
      <c r="H17" s="93">
        <f>INTERFACCIA!H27+0.001</f>
        <v>150.001</v>
      </c>
      <c r="I17" s="2"/>
      <c r="J17" s="77"/>
    </row>
    <row r="18" spans="2:10" ht="15.75">
      <c r="B18" s="86"/>
      <c r="C18" s="2"/>
      <c r="D18" s="2"/>
      <c r="E18" s="1"/>
      <c r="F18" s="91"/>
      <c r="G18" s="88" t="s">
        <v>14</v>
      </c>
      <c r="H18" s="89">
        <f>INTERFACCIA!H28+0.001</f>
        <v>1.501</v>
      </c>
      <c r="I18" s="2"/>
      <c r="J18" s="77"/>
    </row>
    <row r="19" spans="2:10" ht="15.75">
      <c r="B19" s="86"/>
      <c r="C19" s="2"/>
      <c r="D19" s="2"/>
      <c r="E19" s="1"/>
      <c r="F19" s="91"/>
      <c r="G19" s="88" t="s">
        <v>13</v>
      </c>
      <c r="H19" s="132">
        <f>INTERFACCIA!H29+0.01</f>
        <v>0.41000000000000003</v>
      </c>
      <c r="I19" s="2"/>
      <c r="J19" s="77"/>
    </row>
    <row r="20" spans="2:10" ht="15.75">
      <c r="B20" s="86"/>
      <c r="C20" s="2"/>
      <c r="D20" s="2"/>
      <c r="E20" s="1"/>
      <c r="F20" s="91"/>
      <c r="G20" s="88" t="s">
        <v>7</v>
      </c>
      <c r="H20" s="132">
        <f>INTERFACCIA!H30+0.001</f>
        <v>0.331</v>
      </c>
      <c r="I20" s="2"/>
      <c r="J20" s="77"/>
    </row>
    <row r="21" spans="2:10" ht="15.75">
      <c r="B21" s="86"/>
      <c r="C21" s="2"/>
      <c r="D21" s="2"/>
      <c r="E21" s="1"/>
      <c r="F21" s="91"/>
      <c r="G21" s="88"/>
      <c r="H21" s="93"/>
      <c r="I21" s="2"/>
      <c r="J21" s="77"/>
    </row>
    <row r="22" spans="2:10" ht="12.75">
      <c r="B22" s="86"/>
      <c r="C22" s="2"/>
      <c r="D22" s="2"/>
      <c r="E22" s="1"/>
      <c r="F22" s="91"/>
      <c r="G22" s="94"/>
      <c r="H22" s="94"/>
      <c r="I22" s="2"/>
      <c r="J22" s="77"/>
    </row>
    <row r="23" spans="2:10" ht="15.75">
      <c r="B23" s="86"/>
      <c r="C23" s="1"/>
      <c r="D23" s="1"/>
      <c r="E23" s="1"/>
      <c r="F23" s="88" t="s">
        <v>1</v>
      </c>
      <c r="G23" s="95">
        <f>H17/3600</f>
        <v>0.041666944444444444</v>
      </c>
      <c r="H23" s="94"/>
      <c r="I23" s="2"/>
      <c r="J23" s="77"/>
    </row>
    <row r="24" spans="2:10" ht="15.75">
      <c r="B24" s="86"/>
      <c r="C24" s="2"/>
      <c r="D24" s="2"/>
      <c r="E24" s="1"/>
      <c r="F24" s="88" t="s">
        <v>2</v>
      </c>
      <c r="G24" s="92">
        <f>H15*H16*H18*G23</f>
        <v>4.700037583375</v>
      </c>
      <c r="H24" s="94"/>
      <c r="I24" s="2"/>
      <c r="J24" s="77"/>
    </row>
    <row r="25" spans="2:10" ht="12.75">
      <c r="B25" s="86"/>
      <c r="C25" s="2"/>
      <c r="D25" s="2"/>
      <c r="E25" s="2"/>
      <c r="F25" s="2"/>
      <c r="G25" s="2"/>
      <c r="H25" s="2"/>
      <c r="I25" s="2"/>
      <c r="J25" s="77"/>
    </row>
    <row r="26" spans="2:10" ht="12.75">
      <c r="B26" s="86"/>
      <c r="C26" s="2"/>
      <c r="D26" s="2"/>
      <c r="E26" s="2"/>
      <c r="F26" s="2"/>
      <c r="G26" s="2"/>
      <c r="H26" s="2"/>
      <c r="I26" s="2"/>
      <c r="J26" s="77"/>
    </row>
    <row r="27" spans="2:10" ht="12.75">
      <c r="B27" s="86"/>
      <c r="C27" s="2"/>
      <c r="D27" s="2"/>
      <c r="E27" s="2"/>
      <c r="F27" s="2"/>
      <c r="G27" s="2"/>
      <c r="H27" s="2"/>
      <c r="I27" s="2"/>
      <c r="J27" s="77"/>
    </row>
    <row r="28" spans="2:10" ht="12.75">
      <c r="B28" s="86"/>
      <c r="C28" s="2"/>
      <c r="D28" s="2"/>
      <c r="E28" s="2"/>
      <c r="F28" s="2"/>
      <c r="G28" s="2"/>
      <c r="H28" s="2"/>
      <c r="I28" s="2"/>
      <c r="J28" s="77"/>
    </row>
    <row r="29" spans="2:10" ht="12.75">
      <c r="B29" s="86"/>
      <c r="C29" s="2"/>
      <c r="D29" s="6" t="s">
        <v>22</v>
      </c>
      <c r="E29" s="2"/>
      <c r="F29" s="2"/>
      <c r="G29" s="1"/>
      <c r="H29" s="1"/>
      <c r="I29" s="1"/>
      <c r="J29" s="77"/>
    </row>
    <row r="30" spans="2:10" ht="15.75">
      <c r="B30" s="86"/>
      <c r="C30" s="6"/>
      <c r="D30" s="100">
        <f>D36*2</f>
        <v>134</v>
      </c>
      <c r="E30" s="2"/>
      <c r="F30" s="2"/>
      <c r="G30" s="1"/>
      <c r="H30" s="7" t="s">
        <v>23</v>
      </c>
      <c r="I30" s="10">
        <f>IF(I32&lt;G24,I30+1,IF(I32&gt;G24,I30-1))</f>
        <v>66</v>
      </c>
      <c r="J30" s="77"/>
    </row>
    <row r="31" spans="2:10" ht="14.25">
      <c r="B31" s="86"/>
      <c r="C31" s="2"/>
      <c r="D31" s="2"/>
      <c r="E31" s="2"/>
      <c r="F31" s="2"/>
      <c r="G31" s="1"/>
      <c r="H31" s="8" t="s">
        <v>6</v>
      </c>
      <c r="I31" s="11">
        <f>(D36+2*D36)/2*D36*0.5+D36*2*D36*0.5</f>
        <v>7855.75</v>
      </c>
      <c r="J31" s="77"/>
    </row>
    <row r="32" spans="2:10" ht="14.25">
      <c r="B32" s="86"/>
      <c r="C32" s="2"/>
      <c r="D32" s="2"/>
      <c r="E32" s="2"/>
      <c r="F32" s="2"/>
      <c r="G32" s="1"/>
      <c r="H32" s="8" t="s">
        <v>5</v>
      </c>
      <c r="I32" s="12">
        <f>I35*I31/1000*0.8</f>
        <v>4.668689941973739</v>
      </c>
      <c r="J32" s="77"/>
    </row>
    <row r="33" spans="2:10" ht="12.75">
      <c r="B33" s="129" t="s">
        <v>36</v>
      </c>
      <c r="C33" s="97">
        <f>D36</f>
        <v>67</v>
      </c>
      <c r="D33" s="2"/>
      <c r="E33" s="2"/>
      <c r="F33" s="2"/>
      <c r="G33" s="2"/>
      <c r="H33" s="2"/>
      <c r="I33" s="99"/>
      <c r="J33" s="77"/>
    </row>
    <row r="34" spans="2:10" ht="12.75">
      <c r="B34" s="86"/>
      <c r="C34" s="2"/>
      <c r="D34" s="2"/>
      <c r="E34" s="2"/>
      <c r="F34" s="2"/>
      <c r="G34" s="1"/>
      <c r="H34" s="6" t="s">
        <v>16</v>
      </c>
      <c r="I34" s="14">
        <f>I31/(D36+C33/0.866)/1000</f>
        <v>0.05441505894962487</v>
      </c>
      <c r="J34" s="77"/>
    </row>
    <row r="35" spans="2:10" ht="12.75">
      <c r="B35" s="86"/>
      <c r="C35" s="2"/>
      <c r="D35" s="2"/>
      <c r="E35" s="2"/>
      <c r="F35" s="2"/>
      <c r="G35" s="9"/>
      <c r="H35" s="3" t="s">
        <v>3</v>
      </c>
      <c r="I35" s="13">
        <f>80*I34^(2/3)*(H19/100)^0.5</f>
        <v>0.7355767347788849</v>
      </c>
      <c r="J35" s="77"/>
    </row>
    <row r="36" spans="2:10" ht="12.75">
      <c r="B36" s="86"/>
      <c r="C36" s="2"/>
      <c r="D36" s="100">
        <f>I30</f>
        <v>66</v>
      </c>
      <c r="E36" s="2"/>
      <c r="F36" s="2">
        <v>8</v>
      </c>
      <c r="G36" s="2"/>
      <c r="H36" s="2"/>
      <c r="I36" s="2"/>
      <c r="J36" s="77"/>
    </row>
    <row r="37" spans="2:10" ht="12.75">
      <c r="B37" s="86"/>
      <c r="C37" s="2"/>
      <c r="D37" s="2"/>
      <c r="E37" s="2"/>
      <c r="F37" s="2"/>
      <c r="G37" s="2"/>
      <c r="H37" s="2"/>
      <c r="I37" s="2"/>
      <c r="J37" s="77"/>
    </row>
    <row r="38" spans="2:10" ht="12.75">
      <c r="B38" s="86"/>
      <c r="C38" s="2"/>
      <c r="D38" s="2"/>
      <c r="E38" s="2"/>
      <c r="F38" s="2"/>
      <c r="G38" s="2"/>
      <c r="H38" s="2"/>
      <c r="I38" s="2"/>
      <c r="J38" s="77"/>
    </row>
    <row r="39" spans="2:10" ht="12.75">
      <c r="B39" s="86"/>
      <c r="C39" s="2"/>
      <c r="D39" s="2"/>
      <c r="E39" s="2"/>
      <c r="F39" s="2"/>
      <c r="G39" s="2"/>
      <c r="H39" s="2"/>
      <c r="I39" s="2"/>
      <c r="J39" s="77"/>
    </row>
    <row r="40" spans="2:10" ht="12.75">
      <c r="B40" s="86"/>
      <c r="C40" s="2"/>
      <c r="D40" s="2"/>
      <c r="E40" s="2"/>
      <c r="F40" s="2"/>
      <c r="G40" s="2"/>
      <c r="H40" s="2"/>
      <c r="I40" s="2"/>
      <c r="J40" s="77"/>
    </row>
    <row r="41" spans="2:10" ht="12.75">
      <c r="B41" s="86"/>
      <c r="C41" s="2"/>
      <c r="D41" s="2"/>
      <c r="E41" s="2"/>
      <c r="F41" s="2"/>
      <c r="G41" s="2"/>
      <c r="H41" s="2"/>
      <c r="I41" s="2"/>
      <c r="J41" s="77"/>
    </row>
    <row r="42" spans="2:10" ht="12.75">
      <c r="B42" s="86"/>
      <c r="C42" s="100">
        <f>MAXA(C78,H45)</f>
        <v>135</v>
      </c>
      <c r="D42" s="2"/>
      <c r="E42" s="2"/>
      <c r="F42" s="2"/>
      <c r="G42" s="2"/>
      <c r="H42" s="2"/>
      <c r="I42" s="2"/>
      <c r="J42" s="77"/>
    </row>
    <row r="43" spans="2:10" ht="12.75">
      <c r="B43" s="86"/>
      <c r="C43" s="2"/>
      <c r="D43" s="2"/>
      <c r="E43" s="2"/>
      <c r="F43" s="2"/>
      <c r="G43" s="1"/>
      <c r="H43" s="1"/>
      <c r="I43" s="2"/>
      <c r="J43" s="77"/>
    </row>
    <row r="44" spans="2:10" ht="12.75">
      <c r="B44" s="86"/>
      <c r="C44" s="2"/>
      <c r="D44" s="100">
        <f>D36-3</f>
        <v>63</v>
      </c>
      <c r="E44" s="2"/>
      <c r="F44" s="2"/>
      <c r="G44" s="2"/>
      <c r="H44" s="2"/>
      <c r="I44" s="2"/>
      <c r="J44" s="77"/>
    </row>
    <row r="45" spans="2:10" ht="15.75">
      <c r="B45" s="86"/>
      <c r="C45" s="2"/>
      <c r="D45" s="2"/>
      <c r="E45" s="2"/>
      <c r="F45" s="2"/>
      <c r="G45" s="101" t="s">
        <v>0</v>
      </c>
      <c r="H45" s="102">
        <f>IF(H49&lt;G24,H45+1,IF(H49&gt;G24,H45-1))</f>
        <v>136</v>
      </c>
      <c r="I45" s="2"/>
      <c r="J45" s="77"/>
    </row>
    <row r="46" spans="2:10" ht="12.75">
      <c r="B46" s="86"/>
      <c r="C46" s="2"/>
      <c r="D46" s="2"/>
      <c r="E46" s="2"/>
      <c r="F46" s="2"/>
      <c r="G46" s="2"/>
      <c r="H46" s="2"/>
      <c r="I46" s="2"/>
      <c r="J46" s="77"/>
    </row>
    <row r="47" spans="2:10" ht="12.75">
      <c r="B47" s="86"/>
      <c r="C47" s="2"/>
      <c r="D47" s="2"/>
      <c r="E47" s="2"/>
      <c r="F47" s="2"/>
      <c r="G47" s="2"/>
      <c r="H47" s="2"/>
      <c r="I47" s="2"/>
      <c r="J47" s="77"/>
    </row>
    <row r="48" spans="2:10" ht="14.25">
      <c r="B48" s="86"/>
      <c r="C48" s="2"/>
      <c r="D48" s="2"/>
      <c r="E48" s="2"/>
      <c r="F48" s="1"/>
      <c r="G48" s="8" t="s">
        <v>6</v>
      </c>
      <c r="H48" s="130">
        <f>C42*D44</f>
        <v>8505</v>
      </c>
      <c r="I48" s="2"/>
      <c r="J48" s="77"/>
    </row>
    <row r="49" spans="2:10" ht="14.25">
      <c r="B49" s="86"/>
      <c r="C49" s="2"/>
      <c r="D49" s="2"/>
      <c r="E49" s="2"/>
      <c r="F49" s="1"/>
      <c r="G49" s="8" t="s">
        <v>5</v>
      </c>
      <c r="H49" s="12">
        <f>(D36*H45/1000000)*(2*9.81*0.7*C33/1000)*1000*0.55</f>
        <v>4.542734750400001</v>
      </c>
      <c r="I49" s="2"/>
      <c r="J49" s="77"/>
    </row>
    <row r="50" spans="2:10" ht="12.75">
      <c r="B50" s="86"/>
      <c r="C50" s="2"/>
      <c r="D50" s="2"/>
      <c r="E50" s="2"/>
      <c r="F50" s="2"/>
      <c r="G50" s="2"/>
      <c r="H50" s="2"/>
      <c r="I50" s="2"/>
      <c r="J50" s="77"/>
    </row>
    <row r="51" spans="2:10" ht="12.75">
      <c r="B51" s="86"/>
      <c r="C51" s="100"/>
      <c r="D51" s="2"/>
      <c r="E51" s="2"/>
      <c r="F51" s="2"/>
      <c r="G51" s="2"/>
      <c r="H51" s="2"/>
      <c r="I51" s="2"/>
      <c r="J51" s="77"/>
    </row>
    <row r="52" spans="2:10" ht="12.75">
      <c r="B52" s="103"/>
      <c r="C52" s="104"/>
      <c r="D52" s="104"/>
      <c r="E52" s="104"/>
      <c r="F52" s="104"/>
      <c r="G52" s="104"/>
      <c r="H52" s="104"/>
      <c r="I52" s="104"/>
      <c r="J52" s="105"/>
    </row>
  </sheetData>
  <sheetProtection sheet="1" objects="1" scenarios="1" selectLockedCells="1" selectUnlockedCells="1"/>
  <printOptions/>
  <pageMargins left="0.75" right="0.75" top="1" bottom="1" header="0.5" footer="0.5"/>
  <pageSetup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 Tipografia del Genio Civile</dc:creator>
  <cp:keywords/>
  <dc:description/>
  <cp:lastModifiedBy>  </cp:lastModifiedBy>
  <cp:lastPrinted>2004-09-14T09:25:51Z</cp:lastPrinted>
  <dcterms:created xsi:type="dcterms:W3CDTF">2000-01-21T18:50:43Z</dcterms:created>
  <dcterms:modified xsi:type="dcterms:W3CDTF">2004-10-05T09:51:23Z</dcterms:modified>
  <cp:category/>
  <cp:version/>
  <cp:contentType/>
  <cp:contentStatus/>
</cp:coreProperties>
</file>